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Default Extension="bin" ContentType="application/vnd.openxmlformats-officedocument.spreadsheetml.printerSettings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4635" firstSheet="1" activeTab="8"/>
  </bookViews>
  <sheets>
    <sheet name="YTD Fcst Smry" sheetId="1" state="hidden" r:id="rId1"/>
    <sheet name="Almost Home" sheetId="2" r:id="rId2"/>
    <sheet name="NLOL" sheetId="3" r:id="rId3"/>
    <sheet name="Joy Operations" sheetId="4" r:id="rId4"/>
    <sheet name="Fix For Life" sheetId="5" state="hidden" r:id="rId5"/>
    <sheet name="Snip &amp; Tip" sheetId="6" state="hidden" r:id="rId6"/>
    <sheet name="Total Operating" sheetId="7" r:id="rId7"/>
    <sheet name="Budget Assumptions" sheetId="8" r:id="rId8"/>
    <sheet name="EE" sheetId="9" r:id="rId9"/>
    <sheet name="list" sheetId="10" r:id="rId10"/>
    <sheet name="fundraising" sheetId="11" r:id="rId11"/>
    <sheet name="Events &amp; SS" sheetId="12" state="hidden" r:id="rId12"/>
  </sheets>
  <definedNames>
    <definedName name="_xlnm.Print_Area" localSheetId="4">'Fix For Life'!$A$2:$Q$325</definedName>
    <definedName name="_xlnm.Print_Area" localSheetId="5">'Snip &amp; Tip'!$A$2:$Q$325</definedName>
    <definedName name="_xlnm.Print_Titles" localSheetId="1">'Almost Home'!$3:$4</definedName>
    <definedName name="_xlnm.Print_Titles" localSheetId="7">'Budget Assumptions'!$1:$6</definedName>
    <definedName name="_xlnm.Print_Titles" localSheetId="3">'Joy Operations'!$3:$4</definedName>
    <definedName name="_xlnm.Print_Titles" localSheetId="2">'NLOL'!$3:$4</definedName>
    <definedName name="_xlnm.Print_Titles" localSheetId="6">'Total Operating'!$B:$B,'Total Operating'!$3:$4</definedName>
  </definedNames>
  <calcPr fullCalcOnLoad="1"/>
</workbook>
</file>

<file path=xl/comments1.xml><?xml version="1.0" encoding="utf-8"?>
<comments xmlns="http://schemas.openxmlformats.org/spreadsheetml/2006/main">
  <authors>
    <author>Dawn</author>
  </authors>
  <commentList>
    <comment ref="AC19" authorId="0">
      <text>
        <r>
          <rPr>
            <b/>
            <sz val="9"/>
            <rFont val="Tahoma"/>
            <family val="2"/>
          </rPr>
          <t>Dawn:</t>
        </r>
        <r>
          <rPr>
            <sz val="9"/>
            <rFont val="Tahoma"/>
            <family val="2"/>
          </rPr>
          <t xml:space="preserve">
combine - corp sponsors not broken out in prior year</t>
        </r>
      </text>
    </comment>
    <comment ref="AB11" authorId="0">
      <text>
        <r>
          <rPr>
            <b/>
            <sz val="9"/>
            <rFont val="Tahoma"/>
            <family val="2"/>
          </rPr>
          <t>Dawn:</t>
        </r>
        <r>
          <rPr>
            <sz val="9"/>
            <rFont val="Tahoma"/>
            <family val="2"/>
          </rPr>
          <t xml:space="preserve">
Last fiscal year includes $36K for PetSmart grant that won't repeat until next fiscal year (July)</t>
        </r>
      </text>
    </comment>
    <comment ref="Y11" authorId="0">
      <text>
        <r>
          <rPr>
            <b/>
            <sz val="9"/>
            <rFont val="Tahoma"/>
            <family val="2"/>
          </rPr>
          <t>Dawn:</t>
        </r>
        <r>
          <rPr>
            <sz val="9"/>
            <rFont val="Tahoma"/>
            <family val="2"/>
          </rPr>
          <t xml:space="preserve">
Budget includes $36K for PetSmart grant.  Moved receipt of grant funds into next fiscal year (July)</t>
        </r>
      </text>
    </comment>
  </commentList>
</comments>
</file>

<file path=xl/comments3.xml><?xml version="1.0" encoding="utf-8"?>
<comments xmlns="http://schemas.openxmlformats.org/spreadsheetml/2006/main">
  <authors>
    <author>Franklin, Vanessa (BNA)</author>
  </authors>
  <commentList>
    <comment ref="E18" authorId="0">
      <text>
        <r>
          <rPr>
            <b/>
            <sz val="9"/>
            <rFont val="Tahoma"/>
            <family val="2"/>
          </rPr>
          <t>Franklin, Vanessa (BNA):</t>
        </r>
        <r>
          <rPr>
            <sz val="9"/>
            <rFont val="Tahoma"/>
            <family val="2"/>
          </rPr>
          <t xml:space="preserve">
Sounds
</t>
        </r>
      </text>
    </comment>
    <comment ref="F18" authorId="0">
      <text>
        <r>
          <rPr>
            <b/>
            <sz val="9"/>
            <rFont val="Tahoma"/>
            <family val="2"/>
          </rPr>
          <t>Franklin, Vanessa (BNA):</t>
        </r>
        <r>
          <rPr>
            <sz val="9"/>
            <rFont val="Tahoma"/>
            <family val="2"/>
          </rPr>
          <t xml:space="preserve">
PPP and Sounds
</t>
        </r>
      </text>
    </comment>
    <comment ref="G18" authorId="0">
      <text>
        <r>
          <rPr>
            <b/>
            <sz val="9"/>
            <rFont val="Tahoma"/>
            <family val="2"/>
          </rPr>
          <t>Franklin, Vanessa (BNA):</t>
        </r>
        <r>
          <rPr>
            <sz val="9"/>
            <rFont val="Tahoma"/>
            <family val="2"/>
          </rPr>
          <t xml:space="preserve">
BITP</t>
        </r>
      </text>
    </comment>
    <comment ref="L18" authorId="0">
      <text>
        <r>
          <rPr>
            <b/>
            <sz val="9"/>
            <rFont val="Tahoma"/>
            <family val="2"/>
          </rPr>
          <t>Franklin, Vanessa (BNA):</t>
        </r>
        <r>
          <rPr>
            <sz val="9"/>
            <rFont val="Tahoma"/>
            <family val="2"/>
          </rPr>
          <t xml:space="preserve">
Kennel
</t>
        </r>
      </text>
    </comment>
    <comment ref="N18" authorId="0">
      <text>
        <r>
          <rPr>
            <b/>
            <sz val="9"/>
            <rFont val="Tahoma"/>
            <family val="2"/>
          </rPr>
          <t xml:space="preserve">Franklin, Vanessa (BNA)  Songwriters
</t>
        </r>
        <r>
          <rPr>
            <sz val="9"/>
            <rFont val="Tahoma"/>
            <family val="2"/>
          </rPr>
          <t xml:space="preserve">
</t>
        </r>
      </text>
    </comment>
    <comment ref="M18" authorId="0">
      <text>
        <r>
          <rPr>
            <b/>
            <sz val="9"/>
            <rFont val="Tahoma"/>
            <family val="0"/>
          </rPr>
          <t>Franklin, Vanessa (BNA):</t>
        </r>
        <r>
          <rPr>
            <sz val="9"/>
            <rFont val="Tahoma"/>
            <family val="0"/>
          </rPr>
          <t xml:space="preserve">
Night out
</t>
        </r>
      </text>
    </comment>
  </commentList>
</comments>
</file>

<file path=xl/comments8.xml><?xml version="1.0" encoding="utf-8"?>
<comments xmlns="http://schemas.openxmlformats.org/spreadsheetml/2006/main">
  <authors>
    <author>Dawn Hall</author>
    <author>Vanessa Franklin</author>
  </authors>
  <commentList>
    <comment ref="B10" authorId="0">
      <text>
        <r>
          <rPr>
            <b/>
            <sz val="9"/>
            <rFont val="Calibri"/>
            <family val="2"/>
          </rPr>
          <t>Dawn Hall:</t>
        </r>
        <r>
          <rPr>
            <sz val="9"/>
            <rFont val="Calibri"/>
            <family val="2"/>
          </rPr>
          <t xml:space="preserve">
$3.00 for DAPPV
$4.00 for Bordatella
$1.84 for Rabies
$1.00 for Dewormer</t>
        </r>
      </text>
    </comment>
    <comment ref="B9" authorId="0">
      <text>
        <r>
          <rPr>
            <b/>
            <sz val="9"/>
            <rFont val="Calibri"/>
            <family val="2"/>
          </rPr>
          <t>Renee
6.11 DAZPPv</t>
        </r>
        <r>
          <rPr>
            <sz val="9"/>
            <rFont val="Calibri"/>
            <family val="2"/>
          </rPr>
          <t xml:space="preserve"> + L4
4.00 Bordatella
1.84 Rabies
$1.00 Dewormer</t>
        </r>
      </text>
    </comment>
    <comment ref="B11" authorId="0">
      <text>
        <r>
          <rPr>
            <b/>
            <sz val="9"/>
            <rFont val="Calibri"/>
            <family val="2"/>
          </rPr>
          <t>Dawn Hall:</t>
        </r>
        <r>
          <rPr>
            <sz val="9"/>
            <rFont val="Calibri"/>
            <family val="2"/>
          </rPr>
          <t xml:space="preserve">
$3.74
 for Felo Vax iV + Calici (3x)
$1.84 Rabies</t>
        </r>
      </text>
    </comment>
    <comment ref="B12" authorId="0">
      <text>
        <r>
          <rPr>
            <b/>
            <sz val="9"/>
            <rFont val="Calibri"/>
            <family val="2"/>
          </rPr>
          <t>Dawn Hall:</t>
        </r>
        <r>
          <rPr>
            <sz val="9"/>
            <rFont val="Calibri"/>
            <family val="2"/>
          </rPr>
          <t xml:space="preserve">
$3.74 for Felo Vax iV + Calici (2x)
$1.84
 Rabies</t>
        </r>
      </text>
    </comment>
    <comment ref="A9" authorId="1">
      <text>
        <r>
          <rPr>
            <b/>
            <sz val="9"/>
            <rFont val="Tahoma"/>
            <family val="2"/>
          </rPr>
          <t>Vanessa Franklin: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<sst xmlns="http://schemas.openxmlformats.org/spreadsheetml/2006/main" count="1747" uniqueCount="275">
  <si>
    <t>Almost Home</t>
  </si>
  <si>
    <t>Spay Station</t>
  </si>
  <si>
    <t>Snip &amp; Tip</t>
  </si>
  <si>
    <t>NLOL</t>
  </si>
  <si>
    <t>Income</t>
  </si>
  <si>
    <t>Adoptions</t>
  </si>
  <si>
    <t>Appeals</t>
  </si>
  <si>
    <t>Building Fund Donations</t>
  </si>
  <si>
    <t>Donations</t>
  </si>
  <si>
    <t>Grants &amp; Awards</t>
  </si>
  <si>
    <t>Intake Fees</t>
  </si>
  <si>
    <t>Interest</t>
  </si>
  <si>
    <t>Other Income</t>
  </si>
  <si>
    <t>Pet Tax</t>
  </si>
  <si>
    <t>Expense</t>
  </si>
  <si>
    <t>Advertising</t>
  </si>
  <si>
    <t>Automobile Expense</t>
  </si>
  <si>
    <t>Bank Service Charges</t>
  </si>
  <si>
    <t>Computer Expenses</t>
  </si>
  <si>
    <t>Contract Services</t>
  </si>
  <si>
    <t>Equipment</t>
  </si>
  <si>
    <t>Fundraising Expense</t>
  </si>
  <si>
    <t>Liability Insurance</t>
  </si>
  <si>
    <t>Meals/Entertainment</t>
  </si>
  <si>
    <t>Medical Services</t>
  </si>
  <si>
    <t>Medical Supplies</t>
  </si>
  <si>
    <t>Office Supplies</t>
  </si>
  <si>
    <t>Payroll Tax</t>
  </si>
  <si>
    <t>Postage &amp; Shipping</t>
  </si>
  <si>
    <t>Printing &amp; Reproduction</t>
  </si>
  <si>
    <t>Professional Fees</t>
  </si>
  <si>
    <t>Taxes &amp; Licenses</t>
  </si>
  <si>
    <t>Travel</t>
  </si>
  <si>
    <t>Travel Expense</t>
  </si>
  <si>
    <t>Utilities</t>
  </si>
  <si>
    <t>Building and Grounds Maint.</t>
  </si>
  <si>
    <t>July</t>
  </si>
  <si>
    <t>Aug</t>
  </si>
  <si>
    <t>Sept</t>
  </si>
  <si>
    <t>Oct</t>
  </si>
  <si>
    <t>Nov</t>
  </si>
  <si>
    <t>Adult Dogs</t>
  </si>
  <si>
    <t>Cats</t>
  </si>
  <si>
    <t>Kittens</t>
  </si>
  <si>
    <t>Fix For Life</t>
  </si>
  <si>
    <t>Jan</t>
  </si>
  <si>
    <t>Feb</t>
  </si>
  <si>
    <t>Mar</t>
  </si>
  <si>
    <t>Apr</t>
  </si>
  <si>
    <t>May</t>
  </si>
  <si>
    <t>Jun</t>
  </si>
  <si>
    <t>Jul</t>
  </si>
  <si>
    <t>Sep</t>
  </si>
  <si>
    <t>Dec</t>
  </si>
  <si>
    <t>YTD</t>
  </si>
  <si>
    <t>Actual</t>
  </si>
  <si>
    <t>Full Yr</t>
  </si>
  <si>
    <t>Budget</t>
  </si>
  <si>
    <t>Total Income</t>
  </si>
  <si>
    <t>Total Expense</t>
  </si>
  <si>
    <t>Net Income (Loss)</t>
  </si>
  <si>
    <t>New Leash on Life</t>
  </si>
  <si>
    <t>Angel Fund Expense</t>
  </si>
  <si>
    <t>Cell Phone</t>
  </si>
  <si>
    <t>Rent</t>
  </si>
  <si>
    <t>Supplies</t>
  </si>
  <si>
    <t>Misc Administrative Expense</t>
  </si>
  <si>
    <t>Forecast</t>
  </si>
  <si>
    <t>Variance</t>
  </si>
  <si>
    <t>Full Year</t>
  </si>
  <si>
    <t>Comments</t>
  </si>
  <si>
    <t>Total</t>
  </si>
  <si>
    <t>BUDGET</t>
  </si>
  <si>
    <t>ACTUALS</t>
  </si>
  <si>
    <t>VARIANCE - BUDGET VS. ACTUAL</t>
  </si>
  <si>
    <t>Actuals</t>
  </si>
  <si>
    <t>FORECAST</t>
  </si>
  <si>
    <t>VARIANCE - FORECAST VS. BUDGET</t>
  </si>
  <si>
    <t>Angel Fund Donations</t>
  </si>
  <si>
    <t>Payroll - Regular</t>
  </si>
  <si>
    <t>Payroll - Overtime</t>
  </si>
  <si>
    <t xml:space="preserve"> </t>
  </si>
  <si>
    <t>Employee Benefits (Health Ins)</t>
  </si>
  <si>
    <t xml:space="preserve">   Total Employee Costs</t>
  </si>
  <si>
    <t>Other</t>
  </si>
  <si>
    <t>Special Events - Fundraising</t>
  </si>
  <si>
    <t>Special Events -Corp Sponsors</t>
  </si>
  <si>
    <t>Credit Card Services</t>
  </si>
  <si>
    <t>Workers Comp Insurance</t>
  </si>
  <si>
    <t>Investment Income</t>
  </si>
  <si>
    <t>Spay-Neuter Fees</t>
  </si>
  <si>
    <t>Adoption Fees</t>
  </si>
  <si>
    <t>Test/Procedures Fees</t>
  </si>
  <si>
    <t>Operating Statement (P&amp;L)</t>
  </si>
  <si>
    <t>Var</t>
  </si>
  <si>
    <t>Last Fiscal YTD</t>
  </si>
  <si>
    <t>Var vs. YTD Fcst</t>
  </si>
  <si>
    <t>Other (Shelter Repairs/Pet Tax)</t>
  </si>
  <si>
    <t>June</t>
  </si>
  <si>
    <t>Employee Uniforms</t>
  </si>
  <si>
    <t>Operating Supplies - Cat Food</t>
  </si>
  <si>
    <t>Operating Supplies - Cat Other</t>
  </si>
  <si>
    <t>Operating Supplies - Dog Food</t>
  </si>
  <si>
    <t>Operating Supplies - Dog Other</t>
  </si>
  <si>
    <t>Pet Tax Expense</t>
  </si>
  <si>
    <t>Supplies - Household &amp; Janitorial</t>
  </si>
  <si>
    <t>Training</t>
  </si>
  <si>
    <t>Budget Assumptions</t>
  </si>
  <si>
    <t>Puppies</t>
  </si>
  <si>
    <t>Adoption Rates</t>
  </si>
  <si>
    <t>Adoption Revenues</t>
  </si>
  <si>
    <t>Medical Supplies Expenses</t>
  </si>
  <si>
    <t xml:space="preserve">No of animals/year for S/N </t>
  </si>
  <si>
    <t>Spay/Neuter (in-house) supplies cost</t>
  </si>
  <si>
    <t>No of animals/year for Vaccines</t>
  </si>
  <si>
    <t>Vaccines cost</t>
  </si>
  <si>
    <t>Vaccine Costs</t>
  </si>
  <si>
    <t>Number of animals/mo</t>
  </si>
  <si>
    <t>Flea/tick/de-wormer costs</t>
  </si>
  <si>
    <t>Heartworm per animal/mo</t>
  </si>
  <si>
    <t>Heartworm preventitive costs</t>
  </si>
  <si>
    <t>Heartworm tests cost</t>
  </si>
  <si>
    <t>Monthly intakes</t>
  </si>
  <si>
    <t>Heartworm tests costs</t>
  </si>
  <si>
    <t>Feline combo test cost</t>
  </si>
  <si>
    <t>Total Medical Supplies Expense</t>
  </si>
  <si>
    <t>Payroll Taxes - FICA</t>
  </si>
  <si>
    <t xml:space="preserve">     Total Payroll Taxes</t>
  </si>
  <si>
    <t>Total Operating</t>
  </si>
  <si>
    <t>Dec YTD Results + Remaining Year Forecast</t>
  </si>
  <si>
    <t>Vac Cost</t>
  </si>
  <si>
    <t>Flea/tick/per animal/mo (Capstar)</t>
  </si>
  <si>
    <t>Flea/tick for dogs (Bravecto)</t>
  </si>
  <si>
    <t>Flea/tick for kittens</t>
  </si>
  <si>
    <t>Flea/tick for cats</t>
  </si>
  <si>
    <t>Xmas Campaign</t>
  </si>
  <si>
    <t>Bark in the Park</t>
  </si>
  <si>
    <t>March (Art)</t>
  </si>
  <si>
    <t>For Spay Station, plan on 3 days per month</t>
  </si>
  <si>
    <t>per day</t>
  </si>
  <si>
    <t>Add in cost of donor perfect</t>
  </si>
  <si>
    <t>Spay/Neuter supplies costs</t>
  </si>
  <si>
    <t>Payroll Taxes - SUTA</t>
  </si>
  <si>
    <t>Software Expense</t>
  </si>
  <si>
    <t>Nexgard</t>
  </si>
  <si>
    <t xml:space="preserve">   </t>
  </si>
  <si>
    <t>Conference</t>
  </si>
  <si>
    <t>Goal</t>
  </si>
  <si>
    <t>Fundraising Plan</t>
  </si>
  <si>
    <t>Over/(Under)</t>
  </si>
  <si>
    <t>Month</t>
  </si>
  <si>
    <t>Individual Donors</t>
  </si>
  <si>
    <t xml:space="preserve">    Guardian Guild</t>
  </si>
  <si>
    <t>Various</t>
  </si>
  <si>
    <t xml:space="preserve">    General Fund Donations</t>
  </si>
  <si>
    <t xml:space="preserve">    Angel Fund Donations</t>
  </si>
  <si>
    <t>Special Events</t>
  </si>
  <si>
    <t xml:space="preserve">   Bark in the Park (May)</t>
  </si>
  <si>
    <t>April</t>
  </si>
  <si>
    <t>Campaigns / Appeals</t>
  </si>
  <si>
    <t>Qtrly</t>
  </si>
  <si>
    <t xml:space="preserve">   Christmas Giving Tree</t>
  </si>
  <si>
    <t>Board Giving</t>
  </si>
  <si>
    <t>Community Foundation (S/N)</t>
  </si>
  <si>
    <t xml:space="preserve">   Amazon Smile</t>
  </si>
  <si>
    <t xml:space="preserve">   Kroger Cards</t>
  </si>
  <si>
    <t>Program Revenues</t>
  </si>
  <si>
    <t>Spay/Neuter</t>
  </si>
  <si>
    <t>GRAND TOTAL</t>
  </si>
  <si>
    <t xml:space="preserve">Wilson County </t>
  </si>
  <si>
    <t>Uniforms</t>
  </si>
  <si>
    <t>AH</t>
  </si>
  <si>
    <t>Spay it forward</t>
  </si>
  <si>
    <t>Spay it Forward</t>
  </si>
  <si>
    <t>Optional Spay/Neuter</t>
  </si>
  <si>
    <t>Joy Clinic</t>
  </si>
  <si>
    <t>NLOL Budget</t>
  </si>
  <si>
    <t>Joy Operations</t>
  </si>
  <si>
    <t>Prior year totals</t>
  </si>
  <si>
    <t>Joy</t>
  </si>
  <si>
    <t>NL</t>
  </si>
  <si>
    <t>Joy clinic</t>
  </si>
  <si>
    <t>March</t>
  </si>
  <si>
    <t>Nashville Shores</t>
  </si>
  <si>
    <t>Other Income- Interest</t>
  </si>
  <si>
    <t>Conferences</t>
  </si>
  <si>
    <t xml:space="preserve">  Sounds  (August)</t>
  </si>
  <si>
    <t>Almost home grant</t>
  </si>
  <si>
    <t>interest bank</t>
  </si>
  <si>
    <t>All employees:</t>
  </si>
  <si>
    <t>Bridget Buchanan  (BB)</t>
  </si>
  <si>
    <t>Hour/Salary</t>
  </si>
  <si>
    <t>Year Total</t>
  </si>
  <si>
    <t>Pay period per month</t>
  </si>
  <si>
    <t>Rina Eighmey</t>
  </si>
  <si>
    <t>Mindi Hawk</t>
  </si>
  <si>
    <t>Duties AC vs. Joy</t>
  </si>
  <si>
    <t>Barb Marco</t>
  </si>
  <si>
    <t>Ann Shapiro</t>
  </si>
  <si>
    <t>Angela Chapman</t>
  </si>
  <si>
    <t>Sara Cooper</t>
  </si>
  <si>
    <t>Joy/AH</t>
  </si>
  <si>
    <t>Brian Henley</t>
  </si>
  <si>
    <t>2019-2020 Fiscal Year</t>
  </si>
  <si>
    <t>NLOL Taxes</t>
  </si>
  <si>
    <t>27K</t>
  </si>
  <si>
    <t>70% Clinic</t>
  </si>
  <si>
    <t>60% Clinic</t>
  </si>
  <si>
    <t>AH taxes</t>
  </si>
  <si>
    <t>Joy Clinic Taxes</t>
  </si>
  <si>
    <t>24 hours</t>
  </si>
  <si>
    <t>Appeals- Holiday</t>
  </si>
  <si>
    <t>Employee welfare- medical</t>
  </si>
  <si>
    <t>Special Events - Bark</t>
  </si>
  <si>
    <t xml:space="preserve">   T-Shirt Campaign</t>
  </si>
  <si>
    <t>x</t>
  </si>
  <si>
    <t>`</t>
  </si>
  <si>
    <t>New Leash Optional Grant</t>
  </si>
  <si>
    <t>General</t>
  </si>
  <si>
    <t>State of TN Employee donations</t>
  </si>
  <si>
    <t>MT</t>
  </si>
  <si>
    <t>Network for good</t>
  </si>
  <si>
    <t xml:space="preserve">Not using this for budgeting medical supplies-- budgeting from average trends last two years with small increase included. </t>
  </si>
  <si>
    <t>Bryan Holiday Joy</t>
  </si>
  <si>
    <t>Haley Brown</t>
  </si>
  <si>
    <t>Scarlett Buma</t>
  </si>
  <si>
    <t>Jordan McGarvey</t>
  </si>
  <si>
    <t>40 hours</t>
  </si>
  <si>
    <t>salary</t>
  </si>
  <si>
    <t>16 hours</t>
  </si>
  <si>
    <t>70/30</t>
  </si>
  <si>
    <t>Pet Cremation</t>
  </si>
  <si>
    <t>JOy</t>
  </si>
  <si>
    <t>JOY</t>
  </si>
  <si>
    <t xml:space="preserve">Wilson Co Health &amp; Welfare </t>
  </si>
  <si>
    <t xml:space="preserve">Animal Friendly License Plate </t>
  </si>
  <si>
    <t>Haley Brown Split 70/30</t>
  </si>
  <si>
    <t>Sara Cooper 70/30</t>
  </si>
  <si>
    <t>Brian Henley 60/40</t>
  </si>
  <si>
    <t>70 Joy 30 AH</t>
  </si>
  <si>
    <t>85K+ 10000 bonus</t>
  </si>
  <si>
    <t>30K plus  holidays</t>
  </si>
  <si>
    <t>85K</t>
  </si>
  <si>
    <t>30K</t>
  </si>
  <si>
    <t>95K</t>
  </si>
  <si>
    <t>Split</t>
  </si>
  <si>
    <t>Richard Kowalski</t>
  </si>
  <si>
    <t xml:space="preserve">Computer and Internet </t>
  </si>
  <si>
    <t>Employee Welfare- Medical</t>
  </si>
  <si>
    <t>Other- Employee Welfare</t>
  </si>
  <si>
    <t>Subscriptions and Dues</t>
  </si>
  <si>
    <t>Computer and Internet Services</t>
  </si>
  <si>
    <t>Other Employee Welfare</t>
  </si>
  <si>
    <t>Other- Misc</t>
  </si>
  <si>
    <t>Computer and Internet</t>
  </si>
  <si>
    <t>Employee Welfare-Medical</t>
  </si>
  <si>
    <t>Other-Employee Welfare</t>
  </si>
  <si>
    <t>Employee  Welfare- Medical</t>
  </si>
  <si>
    <t>Subscription and Dues</t>
  </si>
  <si>
    <t>Paw Pantry</t>
  </si>
  <si>
    <t>A Night out</t>
  </si>
  <si>
    <t xml:space="preserve">   Employee Giving/HCA</t>
  </si>
  <si>
    <t>Kennel Sponsorships</t>
  </si>
  <si>
    <t>Pinnacle</t>
  </si>
  <si>
    <t>August</t>
  </si>
  <si>
    <t>CF endowment</t>
  </si>
  <si>
    <t>2022-2023</t>
  </si>
  <si>
    <t>Annastasia C</t>
  </si>
  <si>
    <t>Heather Grooms</t>
  </si>
  <si>
    <t>70K +5000 bonus</t>
  </si>
  <si>
    <t>Songwriters's night</t>
  </si>
  <si>
    <t>Pups and Pints</t>
  </si>
  <si>
    <t>April/May</t>
  </si>
  <si>
    <t>monthly</t>
  </si>
  <si>
    <t>Fiscal Year July 2022 to June 30 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</si>
</sst>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0.0%"/>
    <numFmt numFmtId="175" formatCode="_(&quot;$&quot;* #,##0_);_(&quot;$&quot;* \(#,##0\);_(&quot;$&quot;* &quot;-&quot;??_);_(@_)"/>
    <numFmt numFmtId="176" formatCode="_(* #,##0.000_);_(* \(#,##0.000\);_(* &quot;-&quot;??_);_(@_)"/>
    <numFmt numFmtId="177" formatCode="_(* #,##0.0000_);_(* \(#,##0.0000\);_(* &quot;-&quot;??_);_(@_)"/>
    <numFmt numFmtId="178" formatCode="_(* #,##0.0_);_(* \(#,##0.0\);_(* &quot;-&quot;?_);_(@_)"/>
    <numFmt numFmtId="179" formatCode="0.0"/>
    <numFmt numFmtId="180" formatCode="&quot;$&quot;#,##0"/>
    <numFmt numFmtId="181" formatCode="&quot;$&quot;#,##0.00"/>
    <numFmt numFmtId="182" formatCode="&quot;$&quot;#,##0.00;[Red]&quot;$&quot;#,##0.00"/>
    <numFmt numFmtId="183" formatCode="0.00_);\(0.00\)"/>
  </numFmts>
  <fonts count="12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u val="single"/>
      <sz val="10"/>
      <name val="Arial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sz val="8"/>
      <color indexed="12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u val="single"/>
      <sz val="11"/>
      <color indexed="8"/>
      <name val="Calibri"/>
      <family val="2"/>
    </font>
    <font>
      <b/>
      <sz val="11"/>
      <color indexed="39"/>
      <name val="Calibri"/>
      <family val="2"/>
    </font>
    <font>
      <i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39"/>
      <name val="Arial"/>
      <family val="2"/>
    </font>
    <font>
      <b/>
      <u val="single"/>
      <sz val="10"/>
      <color indexed="39"/>
      <name val="Arial"/>
      <family val="2"/>
    </font>
    <font>
      <sz val="10"/>
      <color indexed="39"/>
      <name val="Arial"/>
      <family val="2"/>
    </font>
    <font>
      <i/>
      <u val="single"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sz val="8"/>
      <color indexed="62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sz val="8"/>
      <color indexed="39"/>
      <name val="Calibri"/>
      <family val="2"/>
    </font>
    <font>
      <sz val="8"/>
      <color indexed="10"/>
      <name val="Calibri"/>
      <family val="2"/>
    </font>
    <font>
      <sz val="8"/>
      <color indexed="10"/>
      <name val="Arial"/>
      <family val="2"/>
    </font>
    <font>
      <b/>
      <sz val="8"/>
      <name val="Calibri"/>
      <family val="2"/>
    </font>
    <font>
      <b/>
      <u val="single"/>
      <sz val="8"/>
      <name val="Calibri"/>
      <family val="2"/>
    </font>
    <font>
      <i/>
      <sz val="8"/>
      <color indexed="8"/>
      <name val="Calibri"/>
      <family val="2"/>
    </font>
    <font>
      <b/>
      <sz val="8"/>
      <color indexed="62"/>
      <name val="Calibri"/>
      <family val="2"/>
    </font>
    <font>
      <sz val="8"/>
      <color indexed="62"/>
      <name val="Calibri"/>
      <family val="2"/>
    </font>
    <font>
      <sz val="8"/>
      <color indexed="12"/>
      <name val="Calibri"/>
      <family val="2"/>
    </font>
    <font>
      <sz val="8"/>
      <color indexed="39"/>
      <name val="Arial"/>
      <family val="2"/>
    </font>
    <font>
      <sz val="8"/>
      <color indexed="62"/>
      <name val="Arial"/>
      <family val="2"/>
    </font>
    <font>
      <b/>
      <sz val="8"/>
      <color indexed="10"/>
      <name val="Calibri"/>
      <family val="2"/>
    </font>
    <font>
      <b/>
      <u val="single"/>
      <sz val="8"/>
      <color indexed="10"/>
      <name val="Calibri"/>
      <family val="2"/>
    </font>
    <font>
      <sz val="8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 tint="-0.24997000396251678"/>
      <name val="Arial"/>
      <family val="2"/>
    </font>
    <font>
      <b/>
      <sz val="10"/>
      <color theme="3" tint="-0.24997000396251678"/>
      <name val="Arial"/>
      <family val="2"/>
    </font>
    <font>
      <b/>
      <u val="single"/>
      <sz val="11"/>
      <color theme="1"/>
      <name val="Calibri"/>
      <family val="2"/>
    </font>
    <font>
      <b/>
      <sz val="11"/>
      <color rgb="FF0000FF"/>
      <name val="Calibri"/>
      <family val="2"/>
    </font>
    <font>
      <i/>
      <sz val="11"/>
      <color theme="1"/>
      <name val="Calibri"/>
      <family val="2"/>
    </font>
    <font>
      <b/>
      <i/>
      <u val="single"/>
      <sz val="11"/>
      <color theme="1"/>
      <name val="Calibri"/>
      <family val="2"/>
    </font>
    <font>
      <b/>
      <sz val="10"/>
      <color rgb="FF0000FF"/>
      <name val="Arial"/>
      <family val="2"/>
    </font>
    <font>
      <b/>
      <u val="single"/>
      <sz val="10"/>
      <color rgb="FF0000FF"/>
      <name val="Arial"/>
      <family val="2"/>
    </font>
    <font>
      <sz val="10"/>
      <color rgb="FF0000FF"/>
      <name val="Arial"/>
      <family val="2"/>
    </font>
    <font>
      <i/>
      <u val="single"/>
      <sz val="11"/>
      <color theme="1"/>
      <name val="Calibri"/>
      <family val="2"/>
    </font>
    <font>
      <b/>
      <i/>
      <sz val="11"/>
      <color rgb="FFFF0000"/>
      <name val="Calibri"/>
      <family val="2"/>
    </font>
    <font>
      <b/>
      <sz val="8"/>
      <color theme="3" tint="-0.24997000396251678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sz val="8"/>
      <color rgb="FF0000FF"/>
      <name val="Calibri"/>
      <family val="2"/>
    </font>
    <font>
      <sz val="8"/>
      <color rgb="FFFF0000"/>
      <name val="Calibri"/>
      <family val="2"/>
    </font>
    <font>
      <sz val="8"/>
      <color rgb="FFFF0000"/>
      <name val="Arial"/>
      <family val="2"/>
    </font>
    <font>
      <b/>
      <sz val="8"/>
      <color theme="3" tint="-0.24997000396251678"/>
      <name val="Calibri"/>
      <family val="2"/>
    </font>
    <font>
      <sz val="8"/>
      <color theme="3" tint="-0.24997000396251678"/>
      <name val="Calibri"/>
      <family val="2"/>
    </font>
    <font>
      <sz val="8"/>
      <color rgb="FF0000FF"/>
      <name val="Arial"/>
      <family val="2"/>
    </font>
    <font>
      <sz val="8"/>
      <color theme="3" tint="-0.24997000396251678"/>
      <name val="Arial"/>
      <family val="2"/>
    </font>
    <font>
      <b/>
      <sz val="8"/>
      <color rgb="FFFF0000"/>
      <name val="Calibri"/>
      <family val="2"/>
    </font>
    <font>
      <b/>
      <u val="single"/>
      <sz val="8"/>
      <color rgb="FFFF0000"/>
      <name val="Calibri"/>
      <family val="2"/>
    </font>
    <font>
      <sz val="8"/>
      <color theme="3"/>
      <name val="Calibri"/>
      <family val="2"/>
    </font>
    <font>
      <sz val="8"/>
      <color rgb="FF7030A0"/>
      <name val="Calibri"/>
      <family val="2"/>
    </font>
    <font>
      <sz val="8"/>
      <color rgb="FF0070C0"/>
      <name val="Calibri"/>
      <family val="2"/>
    </font>
    <font>
      <b/>
      <i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C9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7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30" borderId="1" applyNumberFormat="0" applyAlignment="0" applyProtection="0"/>
    <xf numFmtId="0" fontId="86" fillId="0" borderId="6" applyNumberFormat="0" applyFill="0" applyAlignment="0" applyProtection="0"/>
    <xf numFmtId="0" fontId="87" fillId="31" borderId="0" applyNumberFormat="0" applyBorder="0" applyAlignment="0" applyProtection="0"/>
    <xf numFmtId="0" fontId="88" fillId="0" borderId="0">
      <alignment/>
      <protection/>
    </xf>
    <xf numFmtId="0" fontId="1" fillId="32" borderId="7" applyNumberFormat="0" applyFont="0" applyAlignment="0" applyProtection="0"/>
    <xf numFmtId="0" fontId="89" fillId="27" borderId="8" applyNumberFormat="0" applyAlignment="0" applyProtection="0"/>
    <xf numFmtId="9" fontId="1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</cellStyleXfs>
  <cellXfs count="401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72" fontId="4" fillId="0" borderId="0" xfId="42" applyNumberFormat="1" applyFont="1" applyAlignment="1">
      <alignment/>
    </xf>
    <xf numFmtId="0" fontId="5" fillId="0" borderId="0" xfId="0" applyFont="1" applyBorder="1" applyAlignment="1">
      <alignment/>
    </xf>
    <xf numFmtId="172" fontId="4" fillId="0" borderId="10" xfId="42" applyNumberFormat="1" applyFont="1" applyBorder="1" applyAlignment="1">
      <alignment/>
    </xf>
    <xf numFmtId="0" fontId="6" fillId="0" borderId="0" xfId="0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6" fillId="0" borderId="0" xfId="42" applyNumberFormat="1" applyFont="1" applyFill="1" applyBorder="1" applyAlignment="1">
      <alignment/>
    </xf>
    <xf numFmtId="0" fontId="6" fillId="0" borderId="0" xfId="0" applyFont="1" applyBorder="1" applyAlignment="1">
      <alignment/>
    </xf>
    <xf numFmtId="172" fontId="6" fillId="0" borderId="11" xfId="42" applyNumberFormat="1" applyFont="1" applyBorder="1" applyAlignment="1">
      <alignment/>
    </xf>
    <xf numFmtId="172" fontId="6" fillId="0" borderId="0" xfId="42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2" fontId="4" fillId="0" borderId="0" xfId="42" applyNumberFormat="1" applyFont="1" applyAlignment="1" quotePrefix="1">
      <alignment/>
    </xf>
    <xf numFmtId="172" fontId="4" fillId="0" borderId="0" xfId="42" applyNumberFormat="1" applyFont="1" applyFill="1" applyAlignment="1">
      <alignment/>
    </xf>
    <xf numFmtId="172" fontId="10" fillId="0" borderId="0" xfId="42" applyNumberFormat="1" applyFont="1" applyAlignment="1">
      <alignment/>
    </xf>
    <xf numFmtId="172" fontId="10" fillId="0" borderId="10" xfId="42" applyNumberFormat="1" applyFont="1" applyBorder="1" applyAlignment="1">
      <alignment/>
    </xf>
    <xf numFmtId="172" fontId="8" fillId="0" borderId="0" xfId="42" applyNumberFormat="1" applyFont="1" applyFill="1" applyAlignment="1">
      <alignment/>
    </xf>
    <xf numFmtId="172" fontId="10" fillId="0" borderId="0" xfId="42" applyNumberFormat="1" applyFont="1" applyFill="1" applyAlignment="1">
      <alignment/>
    </xf>
    <xf numFmtId="172" fontId="10" fillId="0" borderId="10" xfId="42" applyNumberFormat="1" applyFont="1" applyFill="1" applyBorder="1" applyAlignment="1">
      <alignment/>
    </xf>
    <xf numFmtId="172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72" fontId="6" fillId="0" borderId="11" xfId="42" applyNumberFormat="1" applyFont="1" applyFill="1" applyBorder="1" applyAlignment="1">
      <alignment/>
    </xf>
    <xf numFmtId="0" fontId="91" fillId="0" borderId="0" xfId="0" applyFont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7" fillId="33" borderId="0" xfId="0" applyFont="1" applyFill="1" applyAlignment="1">
      <alignment horizontal="right"/>
    </xf>
    <xf numFmtId="0" fontId="7" fillId="33" borderId="0" xfId="0" applyFont="1" applyFill="1" applyAlignment="1">
      <alignment horizontal="left"/>
    </xf>
    <xf numFmtId="0" fontId="9" fillId="17" borderId="0" xfId="0" applyFont="1" applyFill="1" applyAlignment="1">
      <alignment/>
    </xf>
    <xf numFmtId="0" fontId="7" fillId="17" borderId="0" xfId="0" applyFont="1" applyFill="1" applyAlignment="1">
      <alignment/>
    </xf>
    <xf numFmtId="0" fontId="6" fillId="17" borderId="0" xfId="0" applyFont="1" applyFill="1" applyAlignment="1">
      <alignment/>
    </xf>
    <xf numFmtId="0" fontId="6" fillId="17" borderId="0" xfId="0" applyFont="1" applyFill="1" applyAlignment="1">
      <alignment horizontal="right"/>
    </xf>
    <xf numFmtId="0" fontId="7" fillId="17" borderId="0" xfId="0" applyFont="1" applyFill="1" applyAlignment="1">
      <alignment horizontal="right"/>
    </xf>
    <xf numFmtId="0" fontId="7" fillId="17" borderId="0" xfId="0" applyFont="1" applyFill="1" applyAlignment="1">
      <alignment horizontal="left"/>
    </xf>
    <xf numFmtId="0" fontId="9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right"/>
    </xf>
    <xf numFmtId="0" fontId="7" fillId="34" borderId="0" xfId="0" applyFont="1" applyFill="1" applyAlignment="1">
      <alignment horizontal="left"/>
    </xf>
    <xf numFmtId="0" fontId="9" fillId="9" borderId="0" xfId="0" applyFont="1" applyFill="1" applyAlignment="1">
      <alignment/>
    </xf>
    <xf numFmtId="0" fontId="7" fillId="9" borderId="0" xfId="0" applyFont="1" applyFill="1" applyAlignment="1">
      <alignment/>
    </xf>
    <xf numFmtId="0" fontId="6" fillId="9" borderId="0" xfId="0" applyFont="1" applyFill="1" applyAlignment="1">
      <alignment/>
    </xf>
    <xf numFmtId="0" fontId="6" fillId="9" borderId="0" xfId="0" applyFont="1" applyFill="1" applyAlignment="1">
      <alignment horizontal="right"/>
    </xf>
    <xf numFmtId="0" fontId="7" fillId="9" borderId="0" xfId="0" applyFont="1" applyFill="1" applyAlignment="1">
      <alignment horizontal="right"/>
    </xf>
    <xf numFmtId="0" fontId="7" fillId="9" borderId="0" xfId="0" applyFont="1" applyFill="1" applyAlignment="1">
      <alignment horizontal="left"/>
    </xf>
    <xf numFmtId="0" fontId="9" fillId="16" borderId="0" xfId="0" applyFont="1" applyFill="1" applyAlignment="1">
      <alignment/>
    </xf>
    <xf numFmtId="0" fontId="7" fillId="16" borderId="0" xfId="0" applyFont="1" applyFill="1" applyAlignment="1">
      <alignment/>
    </xf>
    <xf numFmtId="0" fontId="6" fillId="16" borderId="0" xfId="0" applyFont="1" applyFill="1" applyAlignment="1">
      <alignment/>
    </xf>
    <xf numFmtId="0" fontId="6" fillId="16" borderId="0" xfId="0" applyFont="1" applyFill="1" applyAlignment="1">
      <alignment horizontal="right"/>
    </xf>
    <xf numFmtId="0" fontId="7" fillId="16" borderId="0" xfId="0" applyFont="1" applyFill="1" applyAlignment="1">
      <alignment horizontal="right"/>
    </xf>
    <xf numFmtId="0" fontId="7" fillId="16" borderId="0" xfId="0" applyFont="1" applyFill="1" applyAlignment="1">
      <alignment horizontal="left"/>
    </xf>
    <xf numFmtId="0" fontId="12" fillId="33" borderId="0" xfId="0" applyFont="1" applyFill="1" applyAlignment="1">
      <alignment/>
    </xf>
    <xf numFmtId="0" fontId="12" fillId="16" borderId="0" xfId="0" applyFont="1" applyFill="1" applyAlignment="1">
      <alignment/>
    </xf>
    <xf numFmtId="0" fontId="12" fillId="34" borderId="0" xfId="0" applyFont="1" applyFill="1" applyAlignment="1">
      <alignment/>
    </xf>
    <xf numFmtId="0" fontId="12" fillId="17" borderId="0" xfId="0" applyFont="1" applyFill="1" applyAlignment="1">
      <alignment/>
    </xf>
    <xf numFmtId="0" fontId="12" fillId="9" borderId="0" xfId="0" applyFont="1" applyFill="1" applyAlignment="1">
      <alignment/>
    </xf>
    <xf numFmtId="172" fontId="11" fillId="0" borderId="11" xfId="42" applyNumberFormat="1" applyFont="1" applyBorder="1" applyAlignment="1">
      <alignment/>
    </xf>
    <xf numFmtId="172" fontId="11" fillId="0" borderId="11" xfId="42" applyNumberFormat="1" applyFont="1" applyFill="1" applyBorder="1" applyAlignment="1">
      <alignment/>
    </xf>
    <xf numFmtId="0" fontId="11" fillId="34" borderId="0" xfId="0" applyFont="1" applyFill="1" applyAlignment="1">
      <alignment horizontal="right"/>
    </xf>
    <xf numFmtId="0" fontId="13" fillId="34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11" fillId="9" borderId="0" xfId="0" applyFont="1" applyFill="1" applyAlignment="1">
      <alignment horizontal="right"/>
    </xf>
    <xf numFmtId="0" fontId="13" fillId="9" borderId="0" xfId="0" applyFont="1" applyFill="1" applyAlignment="1">
      <alignment horizontal="right"/>
    </xf>
    <xf numFmtId="0" fontId="11" fillId="33" borderId="0" xfId="0" applyFont="1" applyFill="1" applyAlignment="1">
      <alignment horizontal="right"/>
    </xf>
    <xf numFmtId="0" fontId="13" fillId="33" borderId="0" xfId="0" applyFont="1" applyFill="1" applyAlignment="1">
      <alignment horizontal="right"/>
    </xf>
    <xf numFmtId="0" fontId="11" fillId="16" borderId="0" xfId="0" applyFont="1" applyFill="1" applyAlignment="1">
      <alignment horizontal="right"/>
    </xf>
    <xf numFmtId="0" fontId="13" fillId="16" borderId="0" xfId="0" applyFont="1" applyFill="1" applyAlignment="1">
      <alignment horizontal="right"/>
    </xf>
    <xf numFmtId="0" fontId="13" fillId="17" borderId="0" xfId="0" applyFont="1" applyFill="1" applyAlignment="1">
      <alignment horizontal="right"/>
    </xf>
    <xf numFmtId="172" fontId="93" fillId="0" borderId="0" xfId="42" applyNumberFormat="1" applyFont="1" applyAlignment="1">
      <alignment/>
    </xf>
    <xf numFmtId="172" fontId="93" fillId="0" borderId="10" xfId="42" applyNumberFormat="1" applyFont="1" applyBorder="1" applyAlignment="1">
      <alignment/>
    </xf>
    <xf numFmtId="0" fontId="94" fillId="0" borderId="0" xfId="0" applyFont="1" applyFill="1" applyBorder="1" applyAlignment="1">
      <alignment/>
    </xf>
    <xf numFmtId="0" fontId="95" fillId="0" borderId="0" xfId="0" applyFont="1" applyAlignment="1">
      <alignment horizontal="center"/>
    </xf>
    <xf numFmtId="0" fontId="96" fillId="0" borderId="0" xfId="0" applyFont="1" applyAlignment="1" quotePrefix="1">
      <alignment/>
    </xf>
    <xf numFmtId="172" fontId="0" fillId="0" borderId="0" xfId="42" applyNumberFormat="1" applyFont="1" applyAlignment="1">
      <alignment/>
    </xf>
    <xf numFmtId="172" fontId="0" fillId="0" borderId="10" xfId="42" applyNumberFormat="1" applyFont="1" applyBorder="1" applyAlignment="1">
      <alignment/>
    </xf>
    <xf numFmtId="172" fontId="95" fillId="0" borderId="0" xfId="42" applyNumberFormat="1" applyFont="1" applyAlignment="1">
      <alignment horizontal="center"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2" fillId="0" borderId="0" xfId="0" applyFont="1" applyFill="1" applyBorder="1" applyAlignment="1">
      <alignment/>
    </xf>
    <xf numFmtId="172" fontId="42" fillId="0" borderId="0" xfId="42" applyNumberFormat="1" applyFont="1" applyFill="1" applyBorder="1" applyAlignment="1">
      <alignment/>
    </xf>
    <xf numFmtId="172" fontId="42" fillId="0" borderId="0" xfId="0" applyNumberFormat="1" applyFont="1" applyFill="1" applyBorder="1" applyAlignment="1">
      <alignment/>
    </xf>
    <xf numFmtId="172" fontId="1" fillId="0" borderId="0" xfId="42" applyNumberFormat="1" applyFont="1" applyAlignment="1">
      <alignment/>
    </xf>
    <xf numFmtId="0" fontId="42" fillId="0" borderId="0" xfId="0" applyFont="1" applyBorder="1" applyAlignment="1">
      <alignment/>
    </xf>
    <xf numFmtId="172" fontId="42" fillId="0" borderId="11" xfId="42" applyNumberFormat="1" applyFont="1" applyBorder="1" applyAlignment="1">
      <alignment/>
    </xf>
    <xf numFmtId="0" fontId="97" fillId="0" borderId="0" xfId="0" applyFont="1" applyAlignment="1">
      <alignment/>
    </xf>
    <xf numFmtId="0" fontId="0" fillId="0" borderId="0" xfId="0" applyFont="1" applyFill="1" applyAlignment="1">
      <alignment/>
    </xf>
    <xf numFmtId="0" fontId="97" fillId="0" borderId="0" xfId="0" applyFont="1" applyFill="1" applyAlignment="1">
      <alignment/>
    </xf>
    <xf numFmtId="0" fontId="95" fillId="0" borderId="0" xfId="0" applyFont="1" applyFill="1" applyAlignment="1">
      <alignment horizontal="center"/>
    </xf>
    <xf numFmtId="172" fontId="1" fillId="0" borderId="0" xfId="42" applyNumberFormat="1" applyFont="1" applyFill="1" applyAlignment="1">
      <alignment/>
    </xf>
    <xf numFmtId="172" fontId="97" fillId="0" borderId="0" xfId="42" applyNumberFormat="1" applyFont="1" applyAlignment="1">
      <alignment/>
    </xf>
    <xf numFmtId="172" fontId="98" fillId="0" borderId="0" xfId="42" applyNumberFormat="1" applyFont="1" applyAlignment="1">
      <alignment horizontal="center"/>
    </xf>
    <xf numFmtId="172" fontId="97" fillId="0" borderId="10" xfId="42" applyNumberFormat="1" applyFont="1" applyBorder="1" applyAlignment="1">
      <alignment/>
    </xf>
    <xf numFmtId="172" fontId="50" fillId="0" borderId="0" xfId="42" applyNumberFormat="1" applyFont="1" applyFill="1" applyBorder="1" applyAlignment="1">
      <alignment/>
    </xf>
    <xf numFmtId="172" fontId="48" fillId="0" borderId="0" xfId="42" applyNumberFormat="1" applyFont="1" applyAlignment="1">
      <alignment/>
    </xf>
    <xf numFmtId="172" fontId="50" fillId="0" borderId="11" xfId="42" applyNumberFormat="1" applyFont="1" applyBorder="1" applyAlignment="1">
      <alignment/>
    </xf>
    <xf numFmtId="0" fontId="98" fillId="0" borderId="0" xfId="0" applyFont="1" applyAlignment="1">
      <alignment horizontal="center"/>
    </xf>
    <xf numFmtId="0" fontId="99" fillId="17" borderId="0" xfId="0" applyFont="1" applyFill="1" applyAlignment="1">
      <alignment horizontal="right"/>
    </xf>
    <xf numFmtId="0" fontId="100" fillId="17" borderId="0" xfId="0" applyFont="1" applyFill="1" applyAlignment="1">
      <alignment horizontal="right"/>
    </xf>
    <xf numFmtId="0" fontId="101" fillId="0" borderId="0" xfId="0" applyFont="1" applyAlignment="1">
      <alignment/>
    </xf>
    <xf numFmtId="0" fontId="101" fillId="0" borderId="0" xfId="0" applyFont="1" applyFill="1" applyAlignment="1">
      <alignment/>
    </xf>
    <xf numFmtId="172" fontId="101" fillId="0" borderId="0" xfId="42" applyNumberFormat="1" applyFont="1" applyAlignment="1">
      <alignment/>
    </xf>
    <xf numFmtId="172" fontId="101" fillId="0" borderId="10" xfId="42" applyNumberFormat="1" applyFont="1" applyBorder="1" applyAlignment="1">
      <alignment/>
    </xf>
    <xf numFmtId="172" fontId="99" fillId="0" borderId="0" xfId="0" applyNumberFormat="1" applyFont="1" applyFill="1" applyBorder="1" applyAlignment="1">
      <alignment/>
    </xf>
    <xf numFmtId="0" fontId="99" fillId="0" borderId="0" xfId="0" applyFont="1" applyFill="1" applyBorder="1" applyAlignment="1">
      <alignment/>
    </xf>
    <xf numFmtId="172" fontId="99" fillId="0" borderId="11" xfId="42" applyNumberFormat="1" applyFont="1" applyBorder="1" applyAlignment="1">
      <alignment/>
    </xf>
    <xf numFmtId="0" fontId="96" fillId="0" borderId="0" xfId="0" applyFont="1" applyAlignment="1">
      <alignment/>
    </xf>
    <xf numFmtId="0" fontId="48" fillId="0" borderId="0" xfId="0" applyFont="1" applyAlignment="1">
      <alignment/>
    </xf>
    <xf numFmtId="0" fontId="97" fillId="0" borderId="10" xfId="0" applyFont="1" applyBorder="1" applyAlignment="1">
      <alignment/>
    </xf>
    <xf numFmtId="172" fontId="50" fillId="0" borderId="0" xfId="0" applyNumberFormat="1" applyFont="1" applyFill="1" applyBorder="1" applyAlignment="1">
      <alignment/>
    </xf>
    <xf numFmtId="172" fontId="48" fillId="0" borderId="0" xfId="0" applyNumberFormat="1" applyFont="1" applyAlignment="1">
      <alignment/>
    </xf>
    <xf numFmtId="0" fontId="102" fillId="0" borderId="0" xfId="0" applyFont="1" applyAlignment="1">
      <alignment horizontal="center"/>
    </xf>
    <xf numFmtId="172" fontId="97" fillId="0" borderId="0" xfId="0" applyNumberFormat="1" applyFont="1" applyAlignment="1">
      <alignment/>
    </xf>
    <xf numFmtId="172" fontId="97" fillId="0" borderId="1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72" fontId="103" fillId="0" borderId="0" xfId="42" applyNumberFormat="1" applyFont="1" applyAlignment="1">
      <alignment/>
    </xf>
    <xf numFmtId="172" fontId="0" fillId="0" borderId="0" xfId="42" applyNumberFormat="1" applyFont="1" applyAlignment="1">
      <alignment/>
    </xf>
    <xf numFmtId="172" fontId="4" fillId="0" borderId="10" xfId="42" applyNumberFormat="1" applyFont="1" applyFill="1" applyBorder="1" applyAlignment="1">
      <alignment/>
    </xf>
    <xf numFmtId="172" fontId="0" fillId="0" borderId="0" xfId="42" applyNumberFormat="1" applyFont="1" applyAlignment="1">
      <alignment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7" fillId="33" borderId="0" xfId="0" applyFont="1" applyFill="1" applyAlignment="1">
      <alignment horizontal="right"/>
    </xf>
    <xf numFmtId="0" fontId="19" fillId="33" borderId="0" xfId="0" applyFont="1" applyFill="1" applyAlignment="1">
      <alignment horizontal="right"/>
    </xf>
    <xf numFmtId="0" fontId="17" fillId="0" borderId="0" xfId="0" applyFont="1" applyAlignment="1">
      <alignment/>
    </xf>
    <xf numFmtId="0" fontId="18" fillId="33" borderId="0" xfId="0" applyFont="1" applyFill="1" applyAlignment="1">
      <alignment horizontal="right"/>
    </xf>
    <xf numFmtId="0" fontId="20" fillId="33" borderId="0" xfId="0" applyFont="1" applyFill="1" applyAlignment="1">
      <alignment horizontal="right"/>
    </xf>
    <xf numFmtId="0" fontId="18" fillId="33" borderId="0" xfId="0" applyFont="1" applyFill="1" applyAlignment="1">
      <alignment horizontal="left"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172" fontId="21" fillId="0" borderId="0" xfId="42" applyNumberFormat="1" applyFont="1" applyFill="1" applyAlignment="1">
      <alignment/>
    </xf>
    <xf numFmtId="172" fontId="21" fillId="0" borderId="0" xfId="42" applyNumberFormat="1" applyFont="1" applyAlignment="1">
      <alignment/>
    </xf>
    <xf numFmtId="172" fontId="22" fillId="0" borderId="0" xfId="42" applyNumberFormat="1" applyFont="1" applyFill="1" applyAlignment="1">
      <alignment/>
    </xf>
    <xf numFmtId="0" fontId="23" fillId="0" borderId="0" xfId="0" applyFont="1" applyBorder="1" applyAlignment="1">
      <alignment/>
    </xf>
    <xf numFmtId="172" fontId="21" fillId="0" borderId="10" xfId="42" applyNumberFormat="1" applyFont="1" applyBorder="1" applyAlignment="1">
      <alignment/>
    </xf>
    <xf numFmtId="172" fontId="22" fillId="0" borderId="10" xfId="42" applyNumberFormat="1" applyFont="1" applyBorder="1" applyAlignment="1">
      <alignment/>
    </xf>
    <xf numFmtId="172" fontId="22" fillId="0" borderId="10" xfId="42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172" fontId="17" fillId="0" borderId="0" xfId="0" applyNumberFormat="1" applyFont="1" applyFill="1" applyBorder="1" applyAlignment="1">
      <alignment/>
    </xf>
    <xf numFmtId="172" fontId="17" fillId="0" borderId="0" xfId="42" applyNumberFormat="1" applyFont="1" applyAlignment="1">
      <alignment/>
    </xf>
    <xf numFmtId="172" fontId="17" fillId="0" borderId="0" xfId="42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172" fontId="21" fillId="0" borderId="0" xfId="42" applyNumberFormat="1" applyFont="1" applyAlignment="1" quotePrefix="1">
      <alignment/>
    </xf>
    <xf numFmtId="0" fontId="17" fillId="0" borderId="0" xfId="0" applyFont="1" applyBorder="1" applyAlignment="1">
      <alignment/>
    </xf>
    <xf numFmtId="172" fontId="17" fillId="0" borderId="11" xfId="42" applyNumberFormat="1" applyFont="1" applyBorder="1" applyAlignment="1">
      <alignment/>
    </xf>
    <xf numFmtId="172" fontId="17" fillId="0" borderId="11" xfId="42" applyNumberFormat="1" applyFont="1" applyFill="1" applyBorder="1" applyAlignment="1">
      <alignment/>
    </xf>
    <xf numFmtId="0" fontId="17" fillId="34" borderId="0" xfId="0" applyFont="1" applyFill="1" applyAlignment="1">
      <alignment/>
    </xf>
    <xf numFmtId="0" fontId="18" fillId="34" borderId="0" xfId="0" applyFont="1" applyFill="1" applyAlignment="1">
      <alignment/>
    </xf>
    <xf numFmtId="0" fontId="17" fillId="34" borderId="0" xfId="0" applyFont="1" applyFill="1" applyAlignment="1">
      <alignment horizontal="right"/>
    </xf>
    <xf numFmtId="0" fontId="18" fillId="34" borderId="0" xfId="0" applyFont="1" applyFill="1" applyAlignment="1">
      <alignment horizontal="right"/>
    </xf>
    <xf numFmtId="0" fontId="18" fillId="34" borderId="0" xfId="0" applyFont="1" applyFill="1" applyAlignment="1">
      <alignment horizontal="left"/>
    </xf>
    <xf numFmtId="0" fontId="17" fillId="17" borderId="0" xfId="0" applyFont="1" applyFill="1" applyAlignment="1">
      <alignment/>
    </xf>
    <xf numFmtId="0" fontId="18" fillId="17" borderId="0" xfId="0" applyFont="1" applyFill="1" applyAlignment="1">
      <alignment/>
    </xf>
    <xf numFmtId="0" fontId="17" fillId="17" borderId="0" xfId="0" applyFont="1" applyFill="1" applyAlignment="1">
      <alignment horizontal="right"/>
    </xf>
    <xf numFmtId="0" fontId="18" fillId="17" borderId="0" xfId="0" applyFont="1" applyFill="1" applyAlignment="1">
      <alignment horizontal="right"/>
    </xf>
    <xf numFmtId="0" fontId="18" fillId="17" borderId="0" xfId="0" applyFont="1" applyFill="1" applyAlignment="1">
      <alignment horizontal="left"/>
    </xf>
    <xf numFmtId="0" fontId="104" fillId="0" borderId="0" xfId="0" applyFont="1" applyFill="1" applyBorder="1" applyAlignment="1">
      <alignment/>
    </xf>
    <xf numFmtId="0" fontId="17" fillId="9" borderId="0" xfId="0" applyFont="1" applyFill="1" applyAlignment="1">
      <alignment/>
    </xf>
    <xf numFmtId="0" fontId="18" fillId="9" borderId="0" xfId="0" applyFont="1" applyFill="1" applyAlignment="1">
      <alignment/>
    </xf>
    <xf numFmtId="0" fontId="17" fillId="9" borderId="0" xfId="0" applyFont="1" applyFill="1" applyAlignment="1">
      <alignment horizontal="right"/>
    </xf>
    <xf numFmtId="0" fontId="18" fillId="9" borderId="0" xfId="0" applyFont="1" applyFill="1" applyAlignment="1">
      <alignment horizontal="right"/>
    </xf>
    <xf numFmtId="0" fontId="18" fillId="9" borderId="0" xfId="0" applyFont="1" applyFill="1" applyAlignment="1">
      <alignment horizontal="left"/>
    </xf>
    <xf numFmtId="172" fontId="22" fillId="0" borderId="0" xfId="42" applyNumberFormat="1" applyFont="1" applyAlignment="1">
      <alignment/>
    </xf>
    <xf numFmtId="172" fontId="19" fillId="0" borderId="0" xfId="0" applyNumberFormat="1" applyFont="1" applyFill="1" applyBorder="1" applyAlignment="1">
      <alignment/>
    </xf>
    <xf numFmtId="172" fontId="21" fillId="0" borderId="0" xfId="0" applyNumberFormat="1" applyFont="1" applyAlignment="1">
      <alignment/>
    </xf>
    <xf numFmtId="171" fontId="17" fillId="0" borderId="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105" fillId="0" borderId="0" xfId="0" applyFont="1" applyAlignment="1">
      <alignment/>
    </xf>
    <xf numFmtId="172" fontId="106" fillId="0" borderId="0" xfId="42" applyNumberFormat="1" applyFont="1" applyAlignment="1">
      <alignment/>
    </xf>
    <xf numFmtId="0" fontId="106" fillId="0" borderId="0" xfId="0" applyFont="1" applyAlignment="1">
      <alignment/>
    </xf>
    <xf numFmtId="172" fontId="105" fillId="0" borderId="0" xfId="42" applyNumberFormat="1" applyFont="1" applyAlignment="1">
      <alignment/>
    </xf>
    <xf numFmtId="0" fontId="107" fillId="0" borderId="0" xfId="0" applyFont="1" applyAlignment="1">
      <alignment horizontal="left"/>
    </xf>
    <xf numFmtId="0" fontId="107" fillId="0" borderId="0" xfId="0" applyFont="1" applyAlignment="1">
      <alignment horizontal="center"/>
    </xf>
    <xf numFmtId="0" fontId="108" fillId="35" borderId="0" xfId="0" applyFont="1" applyFill="1" applyAlignment="1">
      <alignment/>
    </xf>
    <xf numFmtId="9" fontId="106" fillId="0" borderId="0" xfId="63" applyFont="1" applyAlignment="1">
      <alignment/>
    </xf>
    <xf numFmtId="43" fontId="106" fillId="0" borderId="0" xfId="42" applyFont="1" applyAlignment="1">
      <alignment/>
    </xf>
    <xf numFmtId="0" fontId="105" fillId="0" borderId="11" xfId="0" applyFont="1" applyBorder="1" applyAlignment="1">
      <alignment/>
    </xf>
    <xf numFmtId="9" fontId="105" fillId="0" borderId="0" xfId="0" applyNumberFormat="1" applyFont="1" applyAlignment="1">
      <alignment/>
    </xf>
    <xf numFmtId="180" fontId="108" fillId="35" borderId="0" xfId="44" applyNumberFormat="1" applyFont="1" applyFill="1" applyAlignment="1">
      <alignment/>
    </xf>
    <xf numFmtId="180" fontId="106" fillId="0" borderId="0" xfId="0" applyNumberFormat="1" applyFont="1" applyAlignment="1">
      <alignment/>
    </xf>
    <xf numFmtId="180" fontId="105" fillId="0" borderId="11" xfId="0" applyNumberFormat="1" applyFont="1" applyBorder="1" applyAlignment="1">
      <alignment/>
    </xf>
    <xf numFmtId="0" fontId="107" fillId="0" borderId="0" xfId="0" applyFont="1" applyAlignment="1">
      <alignment/>
    </xf>
    <xf numFmtId="0" fontId="108" fillId="0" borderId="0" xfId="0" applyFont="1" applyAlignment="1">
      <alignment/>
    </xf>
    <xf numFmtId="180" fontId="108" fillId="0" borderId="0" xfId="0" applyNumberFormat="1" applyFont="1" applyAlignment="1">
      <alignment/>
    </xf>
    <xf numFmtId="180" fontId="105" fillId="0" borderId="0" xfId="0" applyNumberFormat="1" applyFont="1" applyAlignment="1">
      <alignment/>
    </xf>
    <xf numFmtId="181" fontId="105" fillId="0" borderId="0" xfId="0" applyNumberFormat="1" applyFont="1" applyAlignment="1">
      <alignment/>
    </xf>
    <xf numFmtId="172" fontId="106" fillId="0" borderId="0" xfId="0" applyNumberFormat="1" applyFont="1" applyAlignment="1">
      <alignment/>
    </xf>
    <xf numFmtId="0" fontId="14" fillId="0" borderId="0" xfId="0" applyFont="1" applyAlignment="1">
      <alignment/>
    </xf>
    <xf numFmtId="181" fontId="105" fillId="0" borderId="11" xfId="0" applyNumberFormat="1" applyFont="1" applyBorder="1" applyAlignment="1">
      <alignment/>
    </xf>
    <xf numFmtId="181" fontId="106" fillId="0" borderId="0" xfId="0" applyNumberFormat="1" applyFont="1" applyAlignment="1">
      <alignment/>
    </xf>
    <xf numFmtId="181" fontId="105" fillId="0" borderId="12" xfId="0" applyNumberFormat="1" applyFont="1" applyBorder="1" applyAlignment="1">
      <alignment/>
    </xf>
    <xf numFmtId="0" fontId="107" fillId="36" borderId="0" xfId="0" applyFont="1" applyFill="1" applyAlignment="1">
      <alignment horizontal="center"/>
    </xf>
    <xf numFmtId="0" fontId="105" fillId="36" borderId="13" xfId="0" applyFont="1" applyFill="1" applyBorder="1" applyAlignment="1">
      <alignment/>
    </xf>
    <xf numFmtId="0" fontId="105" fillId="36" borderId="14" xfId="0" applyFont="1" applyFill="1" applyBorder="1" applyAlignment="1">
      <alignment/>
    </xf>
    <xf numFmtId="0" fontId="106" fillId="36" borderId="0" xfId="0" applyFont="1" applyFill="1" applyAlignment="1">
      <alignment/>
    </xf>
    <xf numFmtId="0" fontId="106" fillId="33" borderId="0" xfId="0" applyFont="1" applyFill="1" applyAlignment="1">
      <alignment/>
    </xf>
    <xf numFmtId="6" fontId="106" fillId="0" borderId="0" xfId="0" applyNumberFormat="1" applyFont="1" applyAlignment="1">
      <alignment/>
    </xf>
    <xf numFmtId="6" fontId="21" fillId="0" borderId="0" xfId="0" applyNumberFormat="1" applyFont="1" applyAlignment="1">
      <alignment/>
    </xf>
    <xf numFmtId="0" fontId="105" fillId="33" borderId="0" xfId="0" applyFont="1" applyFill="1" applyAlignment="1">
      <alignment/>
    </xf>
    <xf numFmtId="0" fontId="57" fillId="0" borderId="0" xfId="0" applyFont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Alignment="1">
      <alignment/>
    </xf>
    <xf numFmtId="0" fontId="57" fillId="0" borderId="0" xfId="0" applyFont="1" applyFill="1" applyBorder="1" applyAlignment="1">
      <alignment/>
    </xf>
    <xf numFmtId="172" fontId="57" fillId="0" borderId="0" xfId="42" applyNumberFormat="1" applyFont="1" applyFill="1" applyBorder="1" applyAlignment="1">
      <alignment/>
    </xf>
    <xf numFmtId="172" fontId="57" fillId="0" borderId="0" xfId="0" applyNumberFormat="1" applyFont="1" applyFill="1" applyBorder="1" applyAlignment="1">
      <alignment/>
    </xf>
    <xf numFmtId="172" fontId="58" fillId="0" borderId="0" xfId="42" applyNumberFormat="1" applyFont="1" applyAlignment="1">
      <alignment/>
    </xf>
    <xf numFmtId="172" fontId="58" fillId="0" borderId="0" xfId="42" applyNumberFormat="1" applyFont="1" applyFill="1" applyAlignment="1">
      <alignment/>
    </xf>
    <xf numFmtId="0" fontId="57" fillId="0" borderId="0" xfId="0" applyFont="1" applyBorder="1" applyAlignment="1">
      <alignment/>
    </xf>
    <xf numFmtId="172" fontId="57" fillId="0" borderId="11" xfId="42" applyNumberFormat="1" applyFont="1" applyBorder="1" applyAlignment="1">
      <alignment/>
    </xf>
    <xf numFmtId="0" fontId="106" fillId="0" borderId="0" xfId="0" applyFont="1" applyBorder="1" applyAlignment="1">
      <alignment/>
    </xf>
    <xf numFmtId="0" fontId="109" fillId="0" borderId="0" xfId="0" applyFont="1" applyAlignment="1">
      <alignment/>
    </xf>
    <xf numFmtId="181" fontId="109" fillId="0" borderId="0" xfId="0" applyNumberFormat="1" applyFont="1" applyAlignment="1">
      <alignment/>
    </xf>
    <xf numFmtId="6" fontId="109" fillId="0" borderId="0" xfId="0" applyNumberFormat="1" applyFont="1" applyAlignment="1">
      <alignment/>
    </xf>
    <xf numFmtId="180" fontId="109" fillId="0" borderId="0" xfId="0" applyNumberFormat="1" applyFont="1" applyAlignment="1">
      <alignment/>
    </xf>
    <xf numFmtId="0" fontId="110" fillId="0" borderId="0" xfId="0" applyFont="1" applyBorder="1" applyAlignment="1">
      <alignment/>
    </xf>
    <xf numFmtId="0" fontId="57" fillId="33" borderId="0" xfId="0" applyFont="1" applyFill="1" applyAlignment="1">
      <alignment/>
    </xf>
    <xf numFmtId="0" fontId="59" fillId="33" borderId="0" xfId="0" applyFont="1" applyFill="1" applyAlignment="1">
      <alignment/>
    </xf>
    <xf numFmtId="0" fontId="57" fillId="33" borderId="0" xfId="0" applyFont="1" applyFill="1" applyAlignment="1">
      <alignment horizontal="right"/>
    </xf>
    <xf numFmtId="0" fontId="63" fillId="33" borderId="0" xfId="0" applyFont="1" applyFill="1" applyAlignment="1">
      <alignment horizontal="right"/>
    </xf>
    <xf numFmtId="0" fontId="59" fillId="33" borderId="0" xfId="0" applyFont="1" applyFill="1" applyAlignment="1">
      <alignment horizontal="right"/>
    </xf>
    <xf numFmtId="0" fontId="64" fillId="33" borderId="0" xfId="0" applyFont="1" applyFill="1" applyAlignment="1">
      <alignment horizontal="right"/>
    </xf>
    <xf numFmtId="0" fontId="59" fillId="33" borderId="0" xfId="0" applyFont="1" applyFill="1" applyAlignment="1">
      <alignment horizontal="left"/>
    </xf>
    <xf numFmtId="0" fontId="59" fillId="0" borderId="0" xfId="0" applyFont="1" applyAlignment="1">
      <alignment/>
    </xf>
    <xf numFmtId="0" fontId="58" fillId="0" borderId="0" xfId="0" applyFont="1" applyFill="1" applyAlignment="1">
      <alignment/>
    </xf>
    <xf numFmtId="0" fontId="14" fillId="0" borderId="0" xfId="0" applyFont="1" applyFill="1" applyAlignment="1">
      <alignment/>
    </xf>
    <xf numFmtId="172" fontId="14" fillId="0" borderId="0" xfId="42" applyNumberFormat="1" applyFont="1" applyFill="1" applyAlignment="1">
      <alignment/>
    </xf>
    <xf numFmtId="0" fontId="65" fillId="0" borderId="0" xfId="0" applyFont="1" applyBorder="1" applyAlignment="1">
      <alignment/>
    </xf>
    <xf numFmtId="172" fontId="58" fillId="0" borderId="10" xfId="42" applyNumberFormat="1" applyFont="1" applyBorder="1" applyAlignment="1">
      <alignment/>
    </xf>
    <xf numFmtId="172" fontId="14" fillId="0" borderId="10" xfId="42" applyNumberFormat="1" applyFont="1" applyBorder="1" applyAlignment="1">
      <alignment/>
    </xf>
    <xf numFmtId="172" fontId="14" fillId="0" borderId="10" xfId="42" applyNumberFormat="1" applyFont="1" applyFill="1" applyBorder="1" applyAlignment="1">
      <alignment/>
    </xf>
    <xf numFmtId="172" fontId="57" fillId="0" borderId="0" xfId="42" applyNumberFormat="1" applyFont="1" applyAlignment="1">
      <alignment/>
    </xf>
    <xf numFmtId="0" fontId="63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172" fontId="58" fillId="0" borderId="0" xfId="42" applyNumberFormat="1" applyFont="1" applyAlignment="1" quotePrefix="1">
      <alignment/>
    </xf>
    <xf numFmtId="0" fontId="111" fillId="0" borderId="0" xfId="0" applyFont="1" applyFill="1" applyBorder="1" applyAlignment="1">
      <alignment/>
    </xf>
    <xf numFmtId="172" fontId="63" fillId="0" borderId="0" xfId="0" applyNumberFormat="1" applyFont="1" applyFill="1" applyBorder="1" applyAlignment="1">
      <alignment/>
    </xf>
    <xf numFmtId="0" fontId="106" fillId="2" borderId="0" xfId="0" applyFont="1" applyFill="1" applyAlignment="1">
      <alignment/>
    </xf>
    <xf numFmtId="181" fontId="106" fillId="0" borderId="0" xfId="0" applyNumberFormat="1" applyFont="1" applyBorder="1" applyAlignment="1">
      <alignment/>
    </xf>
    <xf numFmtId="180" fontId="106" fillId="0" borderId="0" xfId="0" applyNumberFormat="1" applyFont="1" applyBorder="1" applyAlignment="1">
      <alignment/>
    </xf>
    <xf numFmtId="0" fontId="21" fillId="0" borderId="0" xfId="0" applyFont="1" applyFill="1" applyBorder="1" applyAlignment="1">
      <alignment/>
    </xf>
    <xf numFmtId="0" fontId="20" fillId="33" borderId="0" xfId="0" applyFont="1" applyFill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65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right"/>
    </xf>
    <xf numFmtId="0" fontId="63" fillId="0" borderId="0" xfId="0" applyFont="1" applyFill="1" applyBorder="1" applyAlignment="1">
      <alignment horizontal="right"/>
    </xf>
    <xf numFmtId="0" fontId="59" fillId="0" borderId="0" xfId="0" applyFont="1" applyFill="1" applyBorder="1" applyAlignment="1">
      <alignment horizontal="right"/>
    </xf>
    <xf numFmtId="0" fontId="64" fillId="0" borderId="0" xfId="0" applyFont="1" applyFill="1" applyBorder="1" applyAlignment="1">
      <alignment horizontal="right"/>
    </xf>
    <xf numFmtId="0" fontId="59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172" fontId="58" fillId="0" borderId="0" xfId="42" applyNumberFormat="1" applyFont="1" applyFill="1" applyBorder="1" applyAlignment="1">
      <alignment/>
    </xf>
    <xf numFmtId="172" fontId="14" fillId="0" borderId="0" xfId="42" applyNumberFormat="1" applyFont="1" applyFill="1" applyBorder="1" applyAlignment="1">
      <alignment/>
    </xf>
    <xf numFmtId="172" fontId="58" fillId="0" borderId="0" xfId="42" applyNumberFormat="1" applyFont="1" applyFill="1" applyBorder="1" applyAlignment="1" quotePrefix="1">
      <alignment/>
    </xf>
    <xf numFmtId="43" fontId="58" fillId="0" borderId="0" xfId="42" applyFont="1" applyFill="1" applyBorder="1" applyAlignment="1">
      <alignment/>
    </xf>
    <xf numFmtId="172" fontId="63" fillId="0" borderId="0" xfId="42" applyNumberFormat="1" applyFont="1" applyFill="1" applyBorder="1" applyAlignment="1">
      <alignment/>
    </xf>
    <xf numFmtId="0" fontId="108" fillId="0" borderId="0" xfId="0" applyFont="1" applyFill="1" applyBorder="1" applyAlignment="1">
      <alignment/>
    </xf>
    <xf numFmtId="172" fontId="112" fillId="0" borderId="0" xfId="42" applyNumberFormat="1" applyFont="1" applyFill="1" applyBorder="1" applyAlignment="1">
      <alignment/>
    </xf>
    <xf numFmtId="172" fontId="68" fillId="0" borderId="0" xfId="42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172" fontId="21" fillId="0" borderId="0" xfId="42" applyNumberFormat="1" applyFont="1" applyFill="1" applyBorder="1" applyAlignment="1">
      <alignment/>
    </xf>
    <xf numFmtId="172" fontId="22" fillId="0" borderId="0" xfId="42" applyNumberFormat="1" applyFont="1" applyFill="1" applyBorder="1" applyAlignment="1">
      <alignment/>
    </xf>
    <xf numFmtId="172" fontId="21" fillId="0" borderId="0" xfId="42" applyNumberFormat="1" applyFont="1" applyFill="1" applyBorder="1" applyAlignment="1" quotePrefix="1">
      <alignment/>
    </xf>
    <xf numFmtId="172" fontId="19" fillId="0" borderId="0" xfId="42" applyNumberFormat="1" applyFont="1" applyFill="1" applyBorder="1" applyAlignment="1">
      <alignment/>
    </xf>
    <xf numFmtId="0" fontId="113" fillId="0" borderId="0" xfId="0" applyFont="1" applyFill="1" applyBorder="1" applyAlignment="1">
      <alignment/>
    </xf>
    <xf numFmtId="172" fontId="114" fillId="0" borderId="0" xfId="42" applyNumberFormat="1" applyFont="1" applyFill="1" applyBorder="1" applyAlignment="1">
      <alignment/>
    </xf>
    <xf numFmtId="172" fontId="24" fillId="0" borderId="0" xfId="42" applyNumberFormat="1" applyFont="1" applyFill="1" applyBorder="1" applyAlignment="1">
      <alignment/>
    </xf>
    <xf numFmtId="172" fontId="17" fillId="37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06" fillId="0" borderId="0" xfId="0" applyNumberFormat="1" applyFont="1" applyFill="1" applyAlignment="1">
      <alignment horizontal="center" wrapText="1"/>
    </xf>
    <xf numFmtId="2" fontId="106" fillId="0" borderId="0" xfId="0" applyNumberFormat="1" applyFont="1" applyFill="1" applyAlignment="1">
      <alignment horizontal="center" wrapText="1"/>
    </xf>
    <xf numFmtId="2" fontId="105" fillId="0" borderId="0" xfId="0" applyNumberFormat="1" applyFont="1" applyFill="1" applyAlignment="1">
      <alignment horizontal="center" wrapText="1"/>
    </xf>
    <xf numFmtId="2" fontId="63" fillId="0" borderId="0" xfId="0" applyNumberFormat="1" applyFont="1" applyFill="1" applyAlignment="1">
      <alignment horizontal="center" wrapText="1"/>
    </xf>
    <xf numFmtId="1" fontId="63" fillId="0" borderId="0" xfId="0" applyNumberFormat="1" applyFont="1" applyFill="1" applyAlignment="1">
      <alignment horizontal="center" wrapText="1"/>
    </xf>
    <xf numFmtId="2" fontId="115" fillId="0" borderId="0" xfId="0" applyNumberFormat="1" applyFont="1" applyFill="1" applyAlignment="1">
      <alignment horizontal="center" wrapText="1"/>
    </xf>
    <xf numFmtId="2" fontId="106" fillId="3" borderId="0" xfId="0" applyNumberFormat="1" applyFont="1" applyFill="1" applyAlignment="1">
      <alignment horizontal="center" wrapText="1"/>
    </xf>
    <xf numFmtId="2" fontId="106" fillId="6" borderId="0" xfId="0" applyNumberFormat="1" applyFont="1" applyFill="1" applyAlignment="1">
      <alignment horizontal="center" wrapText="1"/>
    </xf>
    <xf numFmtId="0" fontId="105" fillId="0" borderId="0" xfId="0" applyFont="1" applyBorder="1" applyAlignment="1">
      <alignment/>
    </xf>
    <xf numFmtId="0" fontId="107" fillId="0" borderId="0" xfId="0" applyFont="1" applyBorder="1" applyAlignment="1">
      <alignment horizontal="center"/>
    </xf>
    <xf numFmtId="182" fontId="108" fillId="0" borderId="0" xfId="44" applyNumberFormat="1" applyFont="1" applyBorder="1" applyAlignment="1">
      <alignment/>
    </xf>
    <xf numFmtId="6" fontId="106" fillId="0" borderId="0" xfId="0" applyNumberFormat="1" applyFont="1" applyBorder="1" applyAlignment="1">
      <alignment/>
    </xf>
    <xf numFmtId="181" fontId="105" fillId="0" borderId="0" xfId="0" applyNumberFormat="1" applyFont="1" applyBorder="1" applyAlignment="1">
      <alignment/>
    </xf>
    <xf numFmtId="0" fontId="107" fillId="0" borderId="0" xfId="0" applyFont="1" applyFill="1" applyBorder="1" applyAlignment="1">
      <alignment/>
    </xf>
    <xf numFmtId="0" fontId="106" fillId="0" borderId="0" xfId="0" applyFont="1" applyFill="1" applyBorder="1" applyAlignment="1">
      <alignment/>
    </xf>
    <xf numFmtId="0" fontId="105" fillId="0" borderId="0" xfId="0" applyFont="1" applyFill="1" applyBorder="1" applyAlignment="1">
      <alignment/>
    </xf>
    <xf numFmtId="0" fontId="109" fillId="0" borderId="0" xfId="0" applyFont="1" applyFill="1" applyBorder="1" applyAlignment="1">
      <alignment horizontal="center"/>
    </xf>
    <xf numFmtId="0" fontId="107" fillId="0" borderId="0" xfId="0" applyFont="1" applyFill="1" applyBorder="1" applyAlignment="1">
      <alignment horizontal="center"/>
    </xf>
    <xf numFmtId="182" fontId="108" fillId="0" borderId="0" xfId="44" applyNumberFormat="1" applyFont="1" applyFill="1" applyBorder="1" applyAlignment="1">
      <alignment/>
    </xf>
    <xf numFmtId="181" fontId="106" fillId="0" borderId="0" xfId="0" applyNumberFormat="1" applyFont="1" applyFill="1" applyBorder="1" applyAlignment="1">
      <alignment/>
    </xf>
    <xf numFmtId="0" fontId="107" fillId="18" borderId="0" xfId="0" applyFont="1" applyFill="1" applyAlignment="1">
      <alignment horizontal="center"/>
    </xf>
    <xf numFmtId="0" fontId="14" fillId="0" borderId="0" xfId="0" applyFont="1" applyBorder="1" applyAlignment="1">
      <alignment/>
    </xf>
    <xf numFmtId="0" fontId="115" fillId="0" borderId="0" xfId="0" applyFont="1" applyBorder="1" applyAlignment="1">
      <alignment/>
    </xf>
    <xf numFmtId="0" fontId="116" fillId="0" borderId="0" xfId="0" applyFont="1" applyBorder="1" applyAlignment="1">
      <alignment horizontal="center"/>
    </xf>
    <xf numFmtId="2" fontId="109" fillId="0" borderId="0" xfId="0" applyNumberFormat="1" applyFont="1" applyFill="1" applyAlignment="1">
      <alignment horizontal="center" wrapText="1"/>
    </xf>
    <xf numFmtId="2" fontId="106" fillId="0" borderId="0" xfId="0" applyNumberFormat="1" applyFont="1" applyFill="1" applyAlignment="1" quotePrefix="1">
      <alignment horizontal="center" wrapText="1"/>
    </xf>
    <xf numFmtId="0" fontId="64" fillId="33" borderId="0" xfId="0" applyFont="1" applyFill="1" applyAlignment="1">
      <alignment/>
    </xf>
    <xf numFmtId="0" fontId="14" fillId="5" borderId="0" xfId="0" applyFont="1" applyFill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Fill="1" applyBorder="1" applyAlignment="1">
      <alignment/>
    </xf>
    <xf numFmtId="0" fontId="22" fillId="5" borderId="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105" fillId="0" borderId="0" xfId="0" applyFont="1" applyAlignment="1">
      <alignment wrapText="1"/>
    </xf>
    <xf numFmtId="0" fontId="106" fillId="0" borderId="0" xfId="0" applyFont="1" applyAlignment="1">
      <alignment horizontal="center" wrapText="1"/>
    </xf>
    <xf numFmtId="0" fontId="106" fillId="0" borderId="0" xfId="0" applyFont="1" applyAlignment="1">
      <alignment wrapText="1"/>
    </xf>
    <xf numFmtId="0" fontId="105" fillId="38" borderId="13" xfId="0" applyFont="1" applyFill="1" applyBorder="1" applyAlignment="1">
      <alignment horizontal="right" wrapText="1"/>
    </xf>
    <xf numFmtId="0" fontId="105" fillId="38" borderId="14" xfId="0" applyFont="1" applyFill="1" applyBorder="1" applyAlignment="1">
      <alignment horizontal="right" wrapText="1"/>
    </xf>
    <xf numFmtId="172" fontId="105" fillId="38" borderId="15" xfId="45" applyNumberFormat="1" applyFont="1" applyFill="1" applyBorder="1" applyAlignment="1">
      <alignment wrapText="1"/>
    </xf>
    <xf numFmtId="0" fontId="14" fillId="0" borderId="0" xfId="0" applyFont="1" applyAlignment="1">
      <alignment wrapText="1"/>
    </xf>
    <xf numFmtId="0" fontId="105" fillId="38" borderId="16" xfId="0" applyFont="1" applyFill="1" applyBorder="1" applyAlignment="1">
      <alignment horizontal="right" wrapText="1"/>
    </xf>
    <xf numFmtId="0" fontId="105" fillId="38" borderId="17" xfId="0" applyFont="1" applyFill="1" applyBorder="1" applyAlignment="1">
      <alignment horizontal="right" wrapText="1"/>
    </xf>
    <xf numFmtId="172" fontId="105" fillId="38" borderId="18" xfId="45" applyNumberFormat="1" applyFont="1" applyFill="1" applyBorder="1" applyAlignment="1">
      <alignment wrapText="1"/>
    </xf>
    <xf numFmtId="0" fontId="105" fillId="0" borderId="0" xfId="0" applyFont="1" applyAlignment="1">
      <alignment horizontal="center" wrapText="1"/>
    </xf>
    <xf numFmtId="0" fontId="105" fillId="0" borderId="19" xfId="0" applyFont="1" applyBorder="1" applyAlignment="1">
      <alignment horizontal="center" wrapText="1"/>
    </xf>
    <xf numFmtId="17" fontId="105" fillId="0" borderId="20" xfId="0" applyNumberFormat="1" applyFont="1" applyBorder="1" applyAlignment="1">
      <alignment horizontal="center" wrapText="1"/>
    </xf>
    <xf numFmtId="17" fontId="105" fillId="0" borderId="15" xfId="0" applyNumberFormat="1" applyFont="1" applyBorder="1" applyAlignment="1">
      <alignment horizontal="center" wrapText="1"/>
    </xf>
    <xf numFmtId="0" fontId="105" fillId="8" borderId="0" xfId="0" applyFont="1" applyFill="1" applyAlignment="1">
      <alignment wrapText="1"/>
    </xf>
    <xf numFmtId="0" fontId="106" fillId="8" borderId="0" xfId="0" applyFont="1" applyFill="1" applyAlignment="1">
      <alignment horizontal="center" wrapText="1"/>
    </xf>
    <xf numFmtId="0" fontId="106" fillId="8" borderId="0" xfId="0" applyFont="1" applyFill="1" applyAlignment="1">
      <alignment wrapText="1"/>
    </xf>
    <xf numFmtId="172" fontId="108" fillId="7" borderId="0" xfId="45" applyNumberFormat="1" applyFont="1" applyFill="1" applyAlignment="1">
      <alignment horizontal="center" wrapText="1"/>
    </xf>
    <xf numFmtId="172" fontId="109" fillId="0" borderId="0" xfId="45" applyNumberFormat="1" applyFont="1" applyAlignment="1">
      <alignment wrapText="1"/>
    </xf>
    <xf numFmtId="0" fontId="109" fillId="0" borderId="0" xfId="0" applyFont="1" applyAlignment="1">
      <alignment wrapText="1"/>
    </xf>
    <xf numFmtId="172" fontId="106" fillId="0" borderId="0" xfId="45" applyNumberFormat="1" applyFont="1" applyAlignment="1">
      <alignment horizontal="center" wrapText="1"/>
    </xf>
    <xf numFmtId="172" fontId="108" fillId="0" borderId="0" xfId="45" applyNumberFormat="1" applyFont="1" applyAlignment="1">
      <alignment horizontal="center" wrapText="1"/>
    </xf>
    <xf numFmtId="172" fontId="108" fillId="0" borderId="0" xfId="45" applyNumberFormat="1" applyFont="1" applyAlignment="1">
      <alignment wrapText="1"/>
    </xf>
    <xf numFmtId="172" fontId="106" fillId="0" borderId="0" xfId="45" applyNumberFormat="1" applyFont="1" applyAlignment="1">
      <alignment wrapText="1"/>
    </xf>
    <xf numFmtId="172" fontId="106" fillId="8" borderId="0" xfId="45" applyNumberFormat="1" applyFont="1" applyFill="1" applyAlignment="1">
      <alignment horizontal="center" wrapText="1"/>
    </xf>
    <xf numFmtId="172" fontId="106" fillId="8" borderId="0" xfId="45" applyNumberFormat="1" applyFont="1" applyFill="1" applyAlignment="1">
      <alignment wrapText="1"/>
    </xf>
    <xf numFmtId="172" fontId="108" fillId="7" borderId="0" xfId="45" applyNumberFormat="1" applyFont="1" applyFill="1" applyAlignment="1">
      <alignment wrapText="1"/>
    </xf>
    <xf numFmtId="172" fontId="117" fillId="7" borderId="0" xfId="45" applyNumberFormat="1" applyFont="1" applyFill="1" applyAlignment="1">
      <alignment wrapText="1"/>
    </xf>
    <xf numFmtId="172" fontId="109" fillId="7" borderId="0" xfId="45" applyNumberFormat="1" applyFont="1" applyFill="1" applyAlignment="1">
      <alignment wrapText="1"/>
    </xf>
    <xf numFmtId="172" fontId="109" fillId="7" borderId="0" xfId="45" applyNumberFormat="1" applyFont="1" applyFill="1" applyAlignment="1">
      <alignment horizontal="center" wrapText="1"/>
    </xf>
    <xf numFmtId="172" fontId="117" fillId="7" borderId="0" xfId="45" applyNumberFormat="1" applyFont="1" applyFill="1" applyAlignment="1">
      <alignment horizontal="center" wrapText="1"/>
    </xf>
    <xf numFmtId="172" fontId="106" fillId="7" borderId="0" xfId="45" applyNumberFormat="1" applyFont="1" applyFill="1" applyAlignment="1">
      <alignment horizontal="center" wrapText="1"/>
    </xf>
    <xf numFmtId="172" fontId="118" fillId="7" borderId="0" xfId="45" applyNumberFormat="1" applyFont="1" applyFill="1" applyAlignment="1">
      <alignment horizontal="center" wrapText="1"/>
    </xf>
    <xf numFmtId="172" fontId="119" fillId="0" borderId="0" xfId="45" applyNumberFormat="1" applyFont="1" applyAlignment="1">
      <alignment horizontal="center" wrapText="1"/>
    </xf>
    <xf numFmtId="172" fontId="119" fillId="0" borderId="0" xfId="45" applyNumberFormat="1" applyFont="1" applyAlignment="1">
      <alignment wrapText="1"/>
    </xf>
    <xf numFmtId="172" fontId="106" fillId="0" borderId="0" xfId="45" applyNumberFormat="1" applyFont="1" applyFill="1" applyAlignment="1">
      <alignment wrapText="1"/>
    </xf>
    <xf numFmtId="0" fontId="14" fillId="0" borderId="0" xfId="0" applyFont="1" applyFill="1" applyAlignment="1">
      <alignment wrapText="1"/>
    </xf>
    <xf numFmtId="0" fontId="105" fillId="0" borderId="0" xfId="0" applyFont="1" applyFill="1" applyAlignment="1">
      <alignment wrapText="1"/>
    </xf>
    <xf numFmtId="172" fontId="105" fillId="0" borderId="11" xfId="45" applyNumberFormat="1" applyFont="1" applyBorder="1" applyAlignment="1">
      <alignment horizontal="center" wrapText="1"/>
    </xf>
    <xf numFmtId="172" fontId="106" fillId="0" borderId="0" xfId="45" applyNumberFormat="1" applyFont="1" applyAlignment="1">
      <alignment horizontal="right" wrapText="1"/>
    </xf>
    <xf numFmtId="0" fontId="14" fillId="0" borderId="0" xfId="0" applyFont="1" applyFill="1" applyAlignment="1">
      <alignment horizontal="center" wrapText="1"/>
    </xf>
    <xf numFmtId="0" fontId="63" fillId="0" borderId="21" xfId="0" applyFont="1" applyFill="1" applyBorder="1" applyAlignment="1">
      <alignment horizontal="center" wrapText="1"/>
    </xf>
    <xf numFmtId="172" fontId="14" fillId="0" borderId="0" xfId="45" applyNumberFormat="1" applyFont="1" applyFill="1" applyAlignment="1">
      <alignment wrapText="1"/>
    </xf>
    <xf numFmtId="0" fontId="106" fillId="0" borderId="0" xfId="0" applyFont="1" applyFill="1" applyBorder="1" applyAlignment="1">
      <alignment wrapText="1"/>
    </xf>
    <xf numFmtId="17" fontId="105" fillId="0" borderId="0" xfId="0" applyNumberFormat="1" applyFont="1" applyFill="1" applyBorder="1" applyAlignment="1">
      <alignment horizontal="center" wrapText="1"/>
    </xf>
    <xf numFmtId="172" fontId="106" fillId="0" borderId="0" xfId="45" applyNumberFormat="1" applyFont="1" applyFill="1" applyBorder="1" applyAlignment="1">
      <alignment wrapText="1"/>
    </xf>
    <xf numFmtId="172" fontId="105" fillId="0" borderId="0" xfId="45" applyNumberFormat="1" applyFont="1" applyFill="1" applyBorder="1" applyAlignment="1">
      <alignment wrapText="1"/>
    </xf>
    <xf numFmtId="172" fontId="21" fillId="16" borderId="0" xfId="42" applyNumberFormat="1" applyFont="1" applyFill="1" applyAlignment="1">
      <alignment/>
    </xf>
    <xf numFmtId="1" fontId="106" fillId="6" borderId="0" xfId="0" applyNumberFormat="1" applyFont="1" applyFill="1" applyAlignment="1">
      <alignment horizontal="center" wrapText="1"/>
    </xf>
    <xf numFmtId="2" fontId="109" fillId="16" borderId="0" xfId="0" applyNumberFormat="1" applyFont="1" applyFill="1" applyAlignment="1">
      <alignment horizontal="center" wrapText="1"/>
    </xf>
    <xf numFmtId="2" fontId="105" fillId="16" borderId="0" xfId="0" applyNumberFormat="1" applyFont="1" applyFill="1" applyAlignment="1">
      <alignment horizontal="center" wrapText="1"/>
    </xf>
    <xf numFmtId="2" fontId="106" fillId="10" borderId="0" xfId="0" applyNumberFormat="1" applyFont="1" applyFill="1" applyAlignment="1">
      <alignment horizontal="center" wrapText="1"/>
    </xf>
    <xf numFmtId="2" fontId="109" fillId="10" borderId="0" xfId="0" applyNumberFormat="1" applyFont="1" applyFill="1" applyAlignment="1">
      <alignment horizontal="center" wrapText="1"/>
    </xf>
    <xf numFmtId="2" fontId="106" fillId="7" borderId="0" xfId="0" applyNumberFormat="1" applyFont="1" applyFill="1" applyAlignment="1">
      <alignment horizontal="center" wrapText="1"/>
    </xf>
    <xf numFmtId="2" fontId="14" fillId="0" borderId="0" xfId="0" applyNumberFormat="1" applyFont="1" applyFill="1" applyAlignment="1">
      <alignment horizontal="center" wrapText="1"/>
    </xf>
    <xf numFmtId="2" fontId="14" fillId="6" borderId="0" xfId="0" applyNumberFormat="1" applyFont="1" applyFill="1" applyAlignment="1">
      <alignment horizontal="center" wrapText="1"/>
    </xf>
    <xf numFmtId="2" fontId="105" fillId="7" borderId="0" xfId="0" applyNumberFormat="1" applyFont="1" applyFill="1" applyAlignment="1">
      <alignment horizontal="center" wrapText="1"/>
    </xf>
    <xf numFmtId="172" fontId="21" fillId="0" borderId="10" xfId="42" applyNumberFormat="1" applyFont="1" applyFill="1" applyBorder="1" applyAlignment="1">
      <alignment/>
    </xf>
    <xf numFmtId="172" fontId="58" fillId="16" borderId="0" xfId="42" applyNumberFormat="1" applyFont="1" applyFill="1" applyAlignment="1">
      <alignment/>
    </xf>
    <xf numFmtId="180" fontId="105" fillId="16" borderId="11" xfId="0" applyNumberFormat="1" applyFont="1" applyFill="1" applyBorder="1" applyAlignment="1">
      <alignment/>
    </xf>
    <xf numFmtId="172" fontId="21" fillId="16" borderId="10" xfId="42" applyNumberFormat="1" applyFont="1" applyFill="1" applyBorder="1" applyAlignment="1">
      <alignment/>
    </xf>
    <xf numFmtId="172" fontId="17" fillId="16" borderId="0" xfId="0" applyNumberFormat="1" applyFont="1" applyFill="1" applyBorder="1" applyAlignment="1">
      <alignment/>
    </xf>
    <xf numFmtId="172" fontId="109" fillId="16" borderId="0" xfId="45" applyNumberFormat="1" applyFont="1" applyFill="1" applyAlignment="1">
      <alignment wrapText="1"/>
    </xf>
    <xf numFmtId="172" fontId="106" fillId="16" borderId="0" xfId="45" applyNumberFormat="1" applyFont="1" applyFill="1" applyAlignment="1">
      <alignment wrapText="1"/>
    </xf>
    <xf numFmtId="172" fontId="58" fillId="7" borderId="0" xfId="42" applyNumberFormat="1" applyFont="1" applyFill="1" applyAlignment="1">
      <alignment/>
    </xf>
    <xf numFmtId="172" fontId="21" fillId="10" borderId="0" xfId="42" applyNumberFormat="1" applyFont="1" applyFill="1" applyAlignment="1">
      <alignment/>
    </xf>
    <xf numFmtId="172" fontId="21" fillId="4" borderId="0" xfId="42" applyNumberFormat="1" applyFont="1" applyFill="1" applyAlignment="1">
      <alignment/>
    </xf>
    <xf numFmtId="2" fontId="109" fillId="6" borderId="0" xfId="0" applyNumberFormat="1" applyFont="1" applyFill="1" applyAlignment="1">
      <alignment horizontal="center" wrapText="1"/>
    </xf>
    <xf numFmtId="2" fontId="109" fillId="7" borderId="0" xfId="0" applyNumberFormat="1" applyFont="1" applyFill="1" applyAlignment="1">
      <alignment horizontal="center" wrapText="1"/>
    </xf>
    <xf numFmtId="172" fontId="21" fillId="6" borderId="0" xfId="42" applyNumberFormat="1" applyFont="1" applyFill="1" applyAlignment="1">
      <alignment/>
    </xf>
    <xf numFmtId="172" fontId="58" fillId="6" borderId="0" xfId="42" applyNumberFormat="1" applyFont="1" applyFill="1" applyAlignment="1">
      <alignment/>
    </xf>
    <xf numFmtId="0" fontId="14" fillId="6" borderId="0" xfId="0" applyFont="1" applyFill="1" applyBorder="1" applyAlignment="1">
      <alignment/>
    </xf>
    <xf numFmtId="0" fontId="22" fillId="6" borderId="0" xfId="0" applyFont="1" applyFill="1" applyBorder="1" applyAlignment="1">
      <alignment/>
    </xf>
    <xf numFmtId="0" fontId="22" fillId="17" borderId="0" xfId="0" applyFont="1" applyFill="1" applyBorder="1" applyAlignment="1">
      <alignment/>
    </xf>
    <xf numFmtId="172" fontId="21" fillId="8" borderId="0" xfId="42" applyNumberFormat="1" applyFont="1" applyFill="1" applyAlignment="1">
      <alignment/>
    </xf>
    <xf numFmtId="172" fontId="21" fillId="37" borderId="0" xfId="42" applyNumberFormat="1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17" fillId="0" borderId="0" xfId="0" applyFont="1" applyFill="1" applyAlignment="1">
      <alignment horizontal="right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172" fontId="109" fillId="8" borderId="0" xfId="45" applyNumberFormat="1" applyFont="1" applyFill="1" applyAlignment="1">
      <alignment wrapText="1"/>
    </xf>
    <xf numFmtId="172" fontId="14" fillId="8" borderId="0" xfId="45" applyNumberFormat="1" applyFont="1" applyFill="1" applyAlignment="1">
      <alignment wrapText="1"/>
    </xf>
    <xf numFmtId="0" fontId="120" fillId="0" borderId="10" xfId="0" applyFont="1" applyBorder="1" applyAlignment="1">
      <alignment horizontal="center"/>
    </xf>
    <xf numFmtId="172" fontId="120" fillId="0" borderId="10" xfId="42" applyNumberFormat="1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18</xdr:row>
      <xdr:rowOff>38100</xdr:rowOff>
    </xdr:from>
    <xdr:to>
      <xdr:col>28</xdr:col>
      <xdr:colOff>85725</xdr:colOff>
      <xdr:row>20</xdr:row>
      <xdr:rowOff>0</xdr:rowOff>
    </xdr:to>
    <xdr:sp>
      <xdr:nvSpPr>
        <xdr:cNvPr id="1" name="Right Brace 1"/>
        <xdr:cNvSpPr>
          <a:spLocks/>
        </xdr:cNvSpPr>
      </xdr:nvSpPr>
      <xdr:spPr>
        <a:xfrm>
          <a:off x="16544925" y="3467100"/>
          <a:ext cx="85725" cy="342900"/>
        </a:xfrm>
        <a:prstGeom prst="rightBrace">
          <a:avLst>
            <a:gd name="adj1" fmla="val -46717"/>
            <a:gd name="adj2" fmla="val -8106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customProperty" Target="../customProperty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Relationship Id="rId4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Relationship Id="rId4" Type="http://schemas.openxmlformats.org/officeDocument/2006/relationships/customProperty" Target="../customProperty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8"/>
  <sheetViews>
    <sheetView zoomScalePageLayoutView="0" workbookViewId="0" topLeftCell="A1">
      <pane xSplit="2" ySplit="6" topLeftCell="H5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71" sqref="H71"/>
    </sheetView>
  </sheetViews>
  <sheetFormatPr defaultColWidth="11.421875" defaultRowHeight="15"/>
  <cols>
    <col min="1" max="1" width="9.00390625" style="81" customWidth="1"/>
    <col min="2" max="2" width="27.28125" style="81" bestFit="1" customWidth="1"/>
    <col min="3" max="4" width="10.421875" style="78" bestFit="1" customWidth="1"/>
    <col min="5" max="5" width="9.28125" style="78" bestFit="1" customWidth="1"/>
    <col min="6" max="6" width="2.00390625" style="92" customWidth="1"/>
    <col min="7" max="9" width="11.421875" style="81" customWidth="1"/>
    <col min="10" max="10" width="2.00390625" style="92" customWidth="1"/>
    <col min="11" max="12" width="11.421875" style="81" customWidth="1"/>
    <col min="13" max="13" width="10.28125" style="81" bestFit="1" customWidth="1"/>
    <col min="14" max="14" width="2.00390625" style="92" customWidth="1"/>
    <col min="15" max="17" width="11.421875" style="81" customWidth="1"/>
    <col min="18" max="18" width="2.00390625" style="92" customWidth="1"/>
    <col min="19" max="20" width="11.421875" style="81" customWidth="1"/>
    <col min="21" max="21" width="10.28125" style="81" bestFit="1" customWidth="1"/>
    <col min="22" max="22" width="2.00390625" style="92" customWidth="1"/>
    <col min="23" max="24" width="11.421875" style="78" bestFit="1" customWidth="1"/>
    <col min="25" max="25" width="11.28125" style="78" bestFit="1" customWidth="1"/>
    <col min="26" max="26" width="2.7109375" style="81" customWidth="1"/>
    <col min="27" max="27" width="14.140625" style="91" hidden="1" customWidth="1"/>
    <col min="28" max="28" width="14.7109375" style="91" hidden="1" customWidth="1"/>
    <col min="29" max="16384" width="11.421875" style="81" customWidth="1"/>
  </cols>
  <sheetData>
    <row r="1" spans="1:4" ht="15">
      <c r="A1" s="25" t="s">
        <v>61</v>
      </c>
      <c r="D1" s="121"/>
    </row>
    <row r="2" ht="15">
      <c r="A2" s="82" t="s">
        <v>93</v>
      </c>
    </row>
    <row r="3" spans="1:3" ht="15">
      <c r="A3" s="112" t="s">
        <v>129</v>
      </c>
      <c r="C3" s="81"/>
    </row>
    <row r="4" spans="1:2" ht="15">
      <c r="A4" s="112"/>
      <c r="B4" s="77"/>
    </row>
    <row r="5" spans="3:25" s="91" customFormat="1" ht="15">
      <c r="C5" s="399" t="s">
        <v>0</v>
      </c>
      <c r="D5" s="399"/>
      <c r="E5" s="399"/>
      <c r="F5" s="93"/>
      <c r="G5" s="399" t="s">
        <v>1</v>
      </c>
      <c r="H5" s="399"/>
      <c r="I5" s="399"/>
      <c r="J5" s="93"/>
      <c r="K5" s="399" t="s">
        <v>44</v>
      </c>
      <c r="L5" s="399"/>
      <c r="M5" s="399"/>
      <c r="N5" s="93"/>
      <c r="O5" s="399" t="s">
        <v>2</v>
      </c>
      <c r="P5" s="399"/>
      <c r="Q5" s="399"/>
      <c r="R5" s="93"/>
      <c r="S5" s="399" t="s">
        <v>3</v>
      </c>
      <c r="T5" s="399"/>
      <c r="U5" s="399"/>
      <c r="V5" s="93"/>
      <c r="W5" s="400" t="s">
        <v>71</v>
      </c>
      <c r="X5" s="400"/>
      <c r="Y5" s="400"/>
    </row>
    <row r="6" spans="3:28" s="76" customFormat="1" ht="15">
      <c r="C6" s="80" t="s">
        <v>55</v>
      </c>
      <c r="D6" s="80" t="s">
        <v>57</v>
      </c>
      <c r="E6" s="97" t="s">
        <v>94</v>
      </c>
      <c r="F6" s="94"/>
      <c r="G6" s="76" t="s">
        <v>55</v>
      </c>
      <c r="H6" s="76" t="s">
        <v>57</v>
      </c>
      <c r="I6" s="102" t="s">
        <v>94</v>
      </c>
      <c r="J6" s="94"/>
      <c r="K6" s="76" t="s">
        <v>55</v>
      </c>
      <c r="L6" s="76" t="s">
        <v>57</v>
      </c>
      <c r="M6" s="102" t="s">
        <v>94</v>
      </c>
      <c r="N6" s="94"/>
      <c r="O6" s="76" t="s">
        <v>55</v>
      </c>
      <c r="P6" s="76" t="s">
        <v>57</v>
      </c>
      <c r="Q6" s="102" t="s">
        <v>94</v>
      </c>
      <c r="R6" s="94"/>
      <c r="S6" s="76" t="s">
        <v>55</v>
      </c>
      <c r="T6" s="76" t="s">
        <v>57</v>
      </c>
      <c r="U6" s="102" t="s">
        <v>94</v>
      </c>
      <c r="V6" s="94"/>
      <c r="W6" s="80" t="s">
        <v>55</v>
      </c>
      <c r="X6" s="80" t="s">
        <v>57</v>
      </c>
      <c r="Y6" s="97" t="s">
        <v>94</v>
      </c>
      <c r="AA6" s="91" t="s">
        <v>95</v>
      </c>
      <c r="AB6" s="117" t="s">
        <v>96</v>
      </c>
    </row>
    <row r="7" spans="1:28" ht="15">
      <c r="A7" s="82" t="s">
        <v>4</v>
      </c>
      <c r="B7" s="83" t="s">
        <v>91</v>
      </c>
      <c r="C7" s="78">
        <f>'Almost Home'!$P209</f>
        <v>0</v>
      </c>
      <c r="D7" s="78">
        <f>SUM('Almost Home'!$D6:$O6)</f>
        <v>57470</v>
      </c>
      <c r="E7" s="96">
        <f>+C7-D7</f>
        <v>-57470</v>
      </c>
      <c r="G7" s="78">
        <f>'Joy Operations'!$P209</f>
        <v>0</v>
      </c>
      <c r="H7" s="78">
        <f>SUM('Joy Operations'!$D6:$O6)</f>
        <v>0</v>
      </c>
      <c r="I7" s="96">
        <f>+G7-H7</f>
        <v>0</v>
      </c>
      <c r="K7" s="78">
        <f>'Fix For Life'!$P207</f>
        <v>0</v>
      </c>
      <c r="L7" s="78">
        <f>SUM('Fix For Life'!$D6:$O6)</f>
        <v>0</v>
      </c>
      <c r="M7" s="96">
        <f>+K7-L7</f>
        <v>0</v>
      </c>
      <c r="O7" s="78">
        <f>'Snip &amp; Tip'!$P207</f>
        <v>0</v>
      </c>
      <c r="P7" s="78">
        <f>SUM('Snip &amp; Tip'!$D6:$O6)</f>
        <v>0</v>
      </c>
      <c r="Q7" s="96">
        <f>+O7-P7</f>
        <v>0</v>
      </c>
      <c r="S7" s="78">
        <f>NLOL!$P209</f>
        <v>0</v>
      </c>
      <c r="T7" s="78">
        <f>SUM(NLOL!$D6:$O6)</f>
        <v>0</v>
      </c>
      <c r="U7" s="96">
        <f>+S7-T7</f>
        <v>0</v>
      </c>
      <c r="W7" s="78">
        <f>+C7+G7+K7+O7+S7</f>
        <v>0</v>
      </c>
      <c r="X7" s="78">
        <f>+D7+H7+L7+P7+T7</f>
        <v>57470</v>
      </c>
      <c r="Y7" s="96">
        <f>+W7-X7</f>
        <v>-57470</v>
      </c>
      <c r="AA7" s="96">
        <v>111209.64</v>
      </c>
      <c r="AB7" s="118">
        <f>W7-AA7</f>
        <v>-111209.64</v>
      </c>
    </row>
    <row r="8" spans="1:28" ht="15">
      <c r="A8" s="84"/>
      <c r="B8" s="83" t="s">
        <v>6</v>
      </c>
      <c r="C8" s="78">
        <f>'Almost Home'!$P210</f>
        <v>0</v>
      </c>
      <c r="D8" s="78">
        <f>SUM('Almost Home'!$D7:$O7)</f>
        <v>0</v>
      </c>
      <c r="E8" s="96">
        <f aca="true" t="shared" si="0" ref="E8:E21">+C8-D8</f>
        <v>0</v>
      </c>
      <c r="G8" s="78">
        <f>'Joy Operations'!$P210</f>
        <v>0</v>
      </c>
      <c r="H8" s="78">
        <f>SUM('Joy Operations'!$D7:$O7)</f>
        <v>0</v>
      </c>
      <c r="I8" s="96">
        <f aca="true" t="shared" si="1" ref="I8:I21">+G8-H8</f>
        <v>0</v>
      </c>
      <c r="K8" s="78">
        <f>'Fix For Life'!$P208</f>
        <v>0</v>
      </c>
      <c r="L8" s="78">
        <f>SUM('Fix For Life'!$D7:$O7)</f>
        <v>0</v>
      </c>
      <c r="M8" s="96">
        <f aca="true" t="shared" si="2" ref="M8:M21">+K8-L8</f>
        <v>0</v>
      </c>
      <c r="O8" s="78">
        <f>'Snip &amp; Tip'!$P208</f>
        <v>0</v>
      </c>
      <c r="P8" s="78">
        <f>SUM('Snip &amp; Tip'!$D7:$O7)</f>
        <v>0</v>
      </c>
      <c r="Q8" s="96">
        <f aca="true" t="shared" si="3" ref="Q8:Q21">+O8-P8</f>
        <v>0</v>
      </c>
      <c r="S8" s="78">
        <f>NLOL!$P210</f>
        <v>0</v>
      </c>
      <c r="T8" s="78">
        <f>SUM(NLOL!$D7:$O7)</f>
        <v>67000</v>
      </c>
      <c r="U8" s="96">
        <f aca="true" t="shared" si="4" ref="U8:U21">+S8-T8</f>
        <v>-67000</v>
      </c>
      <c r="W8" s="78">
        <f aca="true" t="shared" si="5" ref="W8:X21">+C8+G8+K8+O8+S8</f>
        <v>0</v>
      </c>
      <c r="X8" s="78">
        <f t="shared" si="5"/>
        <v>67000</v>
      </c>
      <c r="Y8" s="96">
        <f aca="true" t="shared" si="6" ref="Y8:Y21">+W8-X8</f>
        <v>-67000</v>
      </c>
      <c r="AA8" s="96">
        <v>12255</v>
      </c>
      <c r="AB8" s="118">
        <f aca="true" t="shared" si="7" ref="AB8:AB21">W8-AA8</f>
        <v>-12255</v>
      </c>
    </row>
    <row r="9" spans="1:28" ht="15">
      <c r="A9" s="84"/>
      <c r="B9" s="83" t="s">
        <v>7</v>
      </c>
      <c r="C9" s="78">
        <f>'Almost Home'!$P211</f>
        <v>0</v>
      </c>
      <c r="D9" s="78">
        <f>SUM('Almost Home'!$D8:$O8)</f>
        <v>0</v>
      </c>
      <c r="E9" s="96">
        <f t="shared" si="0"/>
        <v>0</v>
      </c>
      <c r="G9" s="78">
        <f>'Joy Operations'!$P211</f>
        <v>0</v>
      </c>
      <c r="H9" s="78">
        <f>SUM('Joy Operations'!$D8:$O8)</f>
        <v>0</v>
      </c>
      <c r="I9" s="96">
        <f t="shared" si="1"/>
        <v>0</v>
      </c>
      <c r="K9" s="78">
        <f>'Fix For Life'!$P209</f>
        <v>0</v>
      </c>
      <c r="L9" s="78">
        <f>SUM('Fix For Life'!$D8:$O8)</f>
        <v>0</v>
      </c>
      <c r="M9" s="96">
        <f t="shared" si="2"/>
        <v>0</v>
      </c>
      <c r="O9" s="78">
        <f>'Snip &amp; Tip'!$P209</f>
        <v>0</v>
      </c>
      <c r="P9" s="78">
        <f>SUM('Snip &amp; Tip'!$D8:$O8)</f>
        <v>0</v>
      </c>
      <c r="Q9" s="96">
        <f t="shared" si="3"/>
        <v>0</v>
      </c>
      <c r="S9" s="78">
        <f>NLOL!$P211</f>
        <v>0</v>
      </c>
      <c r="T9" s="78">
        <f>SUM(NLOL!$D8:$O8)</f>
        <v>0</v>
      </c>
      <c r="U9" s="96">
        <f t="shared" si="4"/>
        <v>0</v>
      </c>
      <c r="W9" s="78">
        <f t="shared" si="5"/>
        <v>0</v>
      </c>
      <c r="X9" s="78">
        <f t="shared" si="5"/>
        <v>0</v>
      </c>
      <c r="Y9" s="96">
        <f t="shared" si="6"/>
        <v>0</v>
      </c>
      <c r="AA9" s="96">
        <v>100</v>
      </c>
      <c r="AB9" s="118">
        <f t="shared" si="7"/>
        <v>-100</v>
      </c>
    </row>
    <row r="10" spans="1:28" ht="15">
      <c r="A10" s="84"/>
      <c r="B10" s="83" t="s">
        <v>8</v>
      </c>
      <c r="C10" s="78">
        <f>'Almost Home'!$P212</f>
        <v>0</v>
      </c>
      <c r="D10" s="78">
        <f>SUM('Almost Home'!$D9:$O9)</f>
        <v>0</v>
      </c>
      <c r="E10" s="96">
        <f t="shared" si="0"/>
        <v>0</v>
      </c>
      <c r="G10" s="78">
        <f>'Joy Operations'!$P212</f>
        <v>0</v>
      </c>
      <c r="H10" s="78">
        <f>SUM('Joy Operations'!$D9:$O9)</f>
        <v>0</v>
      </c>
      <c r="I10" s="96">
        <f t="shared" si="1"/>
        <v>0</v>
      </c>
      <c r="K10" s="78">
        <f>'Fix For Life'!$P210</f>
        <v>0</v>
      </c>
      <c r="L10" s="78">
        <f>SUM('Fix For Life'!$D9:$O9)</f>
        <v>0</v>
      </c>
      <c r="M10" s="96">
        <f t="shared" si="2"/>
        <v>0</v>
      </c>
      <c r="O10" s="78">
        <f>'Snip &amp; Tip'!$P210</f>
        <v>0</v>
      </c>
      <c r="P10" s="78">
        <f>SUM('Snip &amp; Tip'!$D9:$O9)</f>
        <v>0</v>
      </c>
      <c r="Q10" s="96">
        <f t="shared" si="3"/>
        <v>0</v>
      </c>
      <c r="S10" s="78">
        <f>NLOL!$P212</f>
        <v>0</v>
      </c>
      <c r="T10" s="78">
        <f>SUM(NLOL!$D9:$O9)</f>
        <v>225318</v>
      </c>
      <c r="U10" s="96">
        <f t="shared" si="4"/>
        <v>-225318</v>
      </c>
      <c r="W10" s="78">
        <f t="shared" si="5"/>
        <v>0</v>
      </c>
      <c r="X10" s="78">
        <f t="shared" si="5"/>
        <v>225318</v>
      </c>
      <c r="Y10" s="96">
        <f t="shared" si="6"/>
        <v>-225318</v>
      </c>
      <c r="AA10" s="96">
        <v>90513.32999999999</v>
      </c>
      <c r="AB10" s="118">
        <f t="shared" si="7"/>
        <v>-90513.32999999999</v>
      </c>
    </row>
    <row r="11" spans="1:28" ht="15">
      <c r="A11" s="84"/>
      <c r="B11" s="83" t="s">
        <v>9</v>
      </c>
      <c r="C11" s="78">
        <f>'Almost Home'!$P213</f>
        <v>0</v>
      </c>
      <c r="D11" s="78">
        <f>SUM('Almost Home'!$D10:$O10)</f>
        <v>3600</v>
      </c>
      <c r="E11" s="96">
        <f t="shared" si="0"/>
        <v>-3600</v>
      </c>
      <c r="G11" s="78">
        <f>'Joy Operations'!$P213</f>
        <v>0</v>
      </c>
      <c r="H11" s="78">
        <f>SUM('Joy Operations'!$D10:$O10)</f>
        <v>86000</v>
      </c>
      <c r="I11" s="96">
        <f t="shared" si="1"/>
        <v>-86000</v>
      </c>
      <c r="K11" s="78">
        <f>'Fix For Life'!$P211</f>
        <v>3335</v>
      </c>
      <c r="L11" s="78">
        <f>SUM('Fix For Life'!$D10:$O10)</f>
        <v>0</v>
      </c>
      <c r="M11" s="96">
        <f t="shared" si="2"/>
        <v>3335</v>
      </c>
      <c r="O11" s="78">
        <f>'Snip &amp; Tip'!$P211</f>
        <v>0</v>
      </c>
      <c r="P11" s="78">
        <f>SUM('Snip &amp; Tip'!$D10:$O10)</f>
        <v>0</v>
      </c>
      <c r="Q11" s="96">
        <f t="shared" si="3"/>
        <v>0</v>
      </c>
      <c r="S11" s="78">
        <f>NLOL!$P213</f>
        <v>0</v>
      </c>
      <c r="T11" s="78">
        <f>SUM(NLOL!$D10:$O10)</f>
        <v>5000</v>
      </c>
      <c r="U11" s="96">
        <f t="shared" si="4"/>
        <v>-5000</v>
      </c>
      <c r="W11" s="78">
        <f t="shared" si="5"/>
        <v>3335</v>
      </c>
      <c r="X11" s="78">
        <f t="shared" si="5"/>
        <v>94600</v>
      </c>
      <c r="Y11" s="96">
        <f t="shared" si="6"/>
        <v>-91265</v>
      </c>
      <c r="AA11" s="96">
        <v>73143.87</v>
      </c>
      <c r="AB11" s="118">
        <f t="shared" si="7"/>
        <v>-69808.87</v>
      </c>
    </row>
    <row r="12" spans="1:28" ht="15">
      <c r="A12" s="84"/>
      <c r="B12" s="83" t="s">
        <v>10</v>
      </c>
      <c r="C12" s="78">
        <f>'Almost Home'!$P214</f>
        <v>0</v>
      </c>
      <c r="D12" s="78">
        <f>SUM('Almost Home'!$D11:$O11)</f>
        <v>3000</v>
      </c>
      <c r="E12" s="96">
        <f t="shared" si="0"/>
        <v>-3000</v>
      </c>
      <c r="G12" s="78">
        <f>'Joy Operations'!$P214</f>
        <v>0</v>
      </c>
      <c r="H12" s="78">
        <f>SUM('Joy Operations'!$D11:$O11)</f>
        <v>0</v>
      </c>
      <c r="I12" s="96">
        <f t="shared" si="1"/>
        <v>0</v>
      </c>
      <c r="K12" s="78">
        <f>'Fix For Life'!$P212</f>
        <v>0</v>
      </c>
      <c r="L12" s="78">
        <f>SUM('Fix For Life'!$D11:$O11)</f>
        <v>0</v>
      </c>
      <c r="M12" s="96">
        <f t="shared" si="2"/>
        <v>0</v>
      </c>
      <c r="O12" s="78">
        <f>'Snip &amp; Tip'!$P212</f>
        <v>0</v>
      </c>
      <c r="P12" s="78">
        <f>SUM('Snip &amp; Tip'!$D11:$O11)</f>
        <v>0</v>
      </c>
      <c r="Q12" s="96">
        <f t="shared" si="3"/>
        <v>0</v>
      </c>
      <c r="S12" s="78">
        <f>NLOL!$P214</f>
        <v>0</v>
      </c>
      <c r="T12" s="78">
        <f>SUM(NLOL!$D11:$O11)</f>
        <v>0</v>
      </c>
      <c r="U12" s="96">
        <f t="shared" si="4"/>
        <v>0</v>
      </c>
      <c r="W12" s="78">
        <f t="shared" si="5"/>
        <v>0</v>
      </c>
      <c r="X12" s="78">
        <f t="shared" si="5"/>
        <v>3000</v>
      </c>
      <c r="Y12" s="96">
        <f t="shared" si="6"/>
        <v>-3000</v>
      </c>
      <c r="AA12" s="96">
        <v>2050.49</v>
      </c>
      <c r="AB12" s="118">
        <f t="shared" si="7"/>
        <v>-2050.49</v>
      </c>
    </row>
    <row r="13" spans="1:28" ht="15">
      <c r="A13" s="84"/>
      <c r="B13" s="83" t="s">
        <v>11</v>
      </c>
      <c r="C13" s="78">
        <f>'Almost Home'!$P215</f>
        <v>0</v>
      </c>
      <c r="D13" s="78">
        <f>SUM('Almost Home'!$D12:$O12)</f>
        <v>0</v>
      </c>
      <c r="E13" s="96">
        <f t="shared" si="0"/>
        <v>0</v>
      </c>
      <c r="G13" s="78">
        <f>'Joy Operations'!$P215</f>
        <v>0</v>
      </c>
      <c r="H13" s="78">
        <f>SUM('Joy Operations'!$D12:$O12)</f>
        <v>0</v>
      </c>
      <c r="I13" s="96">
        <f t="shared" si="1"/>
        <v>0</v>
      </c>
      <c r="K13" s="78">
        <f>'Fix For Life'!$P213</f>
        <v>0</v>
      </c>
      <c r="L13" s="78">
        <f>SUM('Fix For Life'!$D12:$O12)</f>
        <v>0</v>
      </c>
      <c r="M13" s="96">
        <f t="shared" si="2"/>
        <v>0</v>
      </c>
      <c r="O13" s="78">
        <f>'Snip &amp; Tip'!$P213</f>
        <v>0</v>
      </c>
      <c r="P13" s="78">
        <f>SUM('Snip &amp; Tip'!$D12:$O12)</f>
        <v>0</v>
      </c>
      <c r="Q13" s="96">
        <f t="shared" si="3"/>
        <v>0</v>
      </c>
      <c r="S13" s="78">
        <f>NLOL!$P215</f>
        <v>0</v>
      </c>
      <c r="T13" s="78">
        <f>SUM(NLOL!$D12:$O12)</f>
        <v>0</v>
      </c>
      <c r="U13" s="96">
        <f t="shared" si="4"/>
        <v>0</v>
      </c>
      <c r="W13" s="78">
        <f t="shared" si="5"/>
        <v>0</v>
      </c>
      <c r="X13" s="78">
        <f t="shared" si="5"/>
        <v>0</v>
      </c>
      <c r="Y13" s="96">
        <f t="shared" si="6"/>
        <v>0</v>
      </c>
      <c r="AA13" s="96">
        <v>1137.85</v>
      </c>
      <c r="AB13" s="118">
        <f t="shared" si="7"/>
        <v>-1137.85</v>
      </c>
    </row>
    <row r="14" spans="1:28" ht="15">
      <c r="A14" s="84"/>
      <c r="B14" s="83" t="s">
        <v>78</v>
      </c>
      <c r="C14" s="78">
        <f>'Almost Home'!$P216</f>
        <v>0</v>
      </c>
      <c r="D14" s="78">
        <f>SUM('Almost Home'!$D13:$O13)</f>
        <v>12300</v>
      </c>
      <c r="E14" s="96">
        <f t="shared" si="0"/>
        <v>-12300</v>
      </c>
      <c r="G14" s="78">
        <f>'Joy Operations'!$P216</f>
        <v>0</v>
      </c>
      <c r="H14" s="78">
        <f>SUM('Joy Operations'!$D13:$O13)</f>
        <v>0</v>
      </c>
      <c r="I14" s="96">
        <f t="shared" si="1"/>
        <v>0</v>
      </c>
      <c r="K14" s="78">
        <f>'Fix For Life'!$P214</f>
        <v>0</v>
      </c>
      <c r="L14" s="78">
        <f>SUM('Fix For Life'!$D13:$O13)</f>
        <v>0</v>
      </c>
      <c r="M14" s="96">
        <f t="shared" si="2"/>
        <v>0</v>
      </c>
      <c r="O14" s="78">
        <f>'Snip &amp; Tip'!$P214</f>
        <v>0</v>
      </c>
      <c r="P14" s="78">
        <f>SUM('Snip &amp; Tip'!$D13:$O13)</f>
        <v>0</v>
      </c>
      <c r="Q14" s="96">
        <f t="shared" si="3"/>
        <v>0</v>
      </c>
      <c r="S14" s="78">
        <f>NLOL!$P216</f>
        <v>0</v>
      </c>
      <c r="T14" s="78">
        <f>SUM(NLOL!$D13:$O13)</f>
        <v>0</v>
      </c>
      <c r="U14" s="96">
        <f t="shared" si="4"/>
        <v>0</v>
      </c>
      <c r="W14" s="78">
        <f t="shared" si="5"/>
        <v>0</v>
      </c>
      <c r="X14" s="78">
        <f t="shared" si="5"/>
        <v>12300</v>
      </c>
      <c r="Y14" s="96">
        <f t="shared" si="6"/>
        <v>-12300</v>
      </c>
      <c r="AA14" s="96">
        <v>3794</v>
      </c>
      <c r="AB14" s="118">
        <f t="shared" si="7"/>
        <v>-3794</v>
      </c>
    </row>
    <row r="15" spans="1:28" ht="15">
      <c r="A15" s="84"/>
      <c r="B15" s="83" t="s">
        <v>89</v>
      </c>
      <c r="C15" s="78">
        <f>'Almost Home'!$P217</f>
        <v>0</v>
      </c>
      <c r="D15" s="78">
        <f>SUM('Almost Home'!$D14:$O14)</f>
        <v>0</v>
      </c>
      <c r="E15" s="96">
        <f t="shared" si="0"/>
        <v>0</v>
      </c>
      <c r="G15" s="78">
        <f>'Joy Operations'!$P217</f>
        <v>0</v>
      </c>
      <c r="H15" s="78">
        <f>SUM('Joy Operations'!$D14:$O14)</f>
        <v>0</v>
      </c>
      <c r="I15" s="96">
        <f t="shared" si="1"/>
        <v>0</v>
      </c>
      <c r="K15" s="78">
        <f>'Fix For Life'!$P215</f>
        <v>0</v>
      </c>
      <c r="L15" s="78">
        <f>SUM('Fix For Life'!$D14:$O14)</f>
        <v>0</v>
      </c>
      <c r="M15" s="96">
        <f t="shared" si="2"/>
        <v>0</v>
      </c>
      <c r="O15" s="78">
        <f>'Snip &amp; Tip'!$P215</f>
        <v>0</v>
      </c>
      <c r="P15" s="78">
        <f>SUM('Snip &amp; Tip'!$D14:$O14)</f>
        <v>0</v>
      </c>
      <c r="Q15" s="96">
        <f t="shared" si="3"/>
        <v>0</v>
      </c>
      <c r="S15" s="78">
        <f>NLOL!$P217</f>
        <v>0</v>
      </c>
      <c r="T15" s="78">
        <f>SUM(NLOL!$D14:$O14)</f>
        <v>10000</v>
      </c>
      <c r="U15" s="96">
        <f t="shared" si="4"/>
        <v>-10000</v>
      </c>
      <c r="W15" s="78">
        <f t="shared" si="5"/>
        <v>0</v>
      </c>
      <c r="X15" s="78">
        <f t="shared" si="5"/>
        <v>10000</v>
      </c>
      <c r="Y15" s="96">
        <f t="shared" si="6"/>
        <v>-10000</v>
      </c>
      <c r="AA15" s="96">
        <v>13934.34</v>
      </c>
      <c r="AB15" s="118">
        <f t="shared" si="7"/>
        <v>-13934.34</v>
      </c>
    </row>
    <row r="16" spans="1:28" ht="15">
      <c r="A16" s="84"/>
      <c r="B16" s="83" t="s">
        <v>12</v>
      </c>
      <c r="C16" s="78">
        <f>'Almost Home'!$P218</f>
        <v>0</v>
      </c>
      <c r="D16" s="78">
        <f>SUM('Almost Home'!$D15:$O15)</f>
        <v>0</v>
      </c>
      <c r="E16" s="96">
        <f t="shared" si="0"/>
        <v>0</v>
      </c>
      <c r="G16" s="78">
        <f>'Joy Operations'!$P218</f>
        <v>0</v>
      </c>
      <c r="H16" s="78">
        <f>SUM('Joy Operations'!$D15:$O15)</f>
        <v>0</v>
      </c>
      <c r="I16" s="96">
        <f t="shared" si="1"/>
        <v>0</v>
      </c>
      <c r="K16" s="78">
        <f>'Fix For Life'!$P216</f>
        <v>0</v>
      </c>
      <c r="L16" s="78">
        <f>SUM('Fix For Life'!$D15:$O15)</f>
        <v>0</v>
      </c>
      <c r="M16" s="96">
        <f t="shared" si="2"/>
        <v>0</v>
      </c>
      <c r="O16" s="78">
        <f>'Snip &amp; Tip'!$P216</f>
        <v>0</v>
      </c>
      <c r="P16" s="78">
        <f>SUM('Snip &amp; Tip'!$D15:$O15)</f>
        <v>0</v>
      </c>
      <c r="Q16" s="96">
        <f t="shared" si="3"/>
        <v>0</v>
      </c>
      <c r="S16" s="78">
        <f>NLOL!$P218</f>
        <v>0</v>
      </c>
      <c r="T16" s="78">
        <f>SUM(NLOL!$D15:$O15)</f>
        <v>600</v>
      </c>
      <c r="U16" s="96">
        <f t="shared" si="4"/>
        <v>-600</v>
      </c>
      <c r="W16" s="78">
        <f t="shared" si="5"/>
        <v>0</v>
      </c>
      <c r="X16" s="78">
        <f t="shared" si="5"/>
        <v>600</v>
      </c>
      <c r="Y16" s="96">
        <f t="shared" si="6"/>
        <v>-600</v>
      </c>
      <c r="AA16" s="96">
        <v>32809.62999999999</v>
      </c>
      <c r="AB16" s="118">
        <f t="shared" si="7"/>
        <v>-32809.62999999999</v>
      </c>
    </row>
    <row r="17" spans="1:28" ht="15">
      <c r="A17" s="84"/>
      <c r="B17" s="83" t="s">
        <v>13</v>
      </c>
      <c r="C17" s="78">
        <f>'Almost Home'!$P219</f>
        <v>0</v>
      </c>
      <c r="D17" s="78">
        <f>SUM('Almost Home'!$D16:$O16)</f>
        <v>0</v>
      </c>
      <c r="E17" s="96">
        <f t="shared" si="0"/>
        <v>0</v>
      </c>
      <c r="G17" s="78">
        <f>'Joy Operations'!$P219</f>
        <v>0</v>
      </c>
      <c r="H17" s="78">
        <f>SUM('Joy Operations'!$D16:$O16)</f>
        <v>14400</v>
      </c>
      <c r="I17" s="96">
        <f t="shared" si="1"/>
        <v>-14400</v>
      </c>
      <c r="K17" s="78">
        <f>'Fix For Life'!$P217</f>
        <v>0</v>
      </c>
      <c r="L17" s="78">
        <f>SUM('Fix For Life'!$D16:$O16)</f>
        <v>0</v>
      </c>
      <c r="M17" s="96">
        <f t="shared" si="2"/>
        <v>0</v>
      </c>
      <c r="O17" s="78">
        <f>'Snip &amp; Tip'!$P217</f>
        <v>0</v>
      </c>
      <c r="P17" s="78">
        <f>SUM('Snip &amp; Tip'!$D16:$O16)</f>
        <v>0</v>
      </c>
      <c r="Q17" s="96">
        <f t="shared" si="3"/>
        <v>0</v>
      </c>
      <c r="S17" s="78">
        <f>NLOL!$P219</f>
        <v>0</v>
      </c>
      <c r="T17" s="78">
        <f>SUM(NLOL!$D16:$O16)</f>
        <v>0</v>
      </c>
      <c r="U17" s="96">
        <f t="shared" si="4"/>
        <v>0</v>
      </c>
      <c r="W17" s="78">
        <f t="shared" si="5"/>
        <v>0</v>
      </c>
      <c r="X17" s="78">
        <f t="shared" si="5"/>
        <v>14400</v>
      </c>
      <c r="Y17" s="96">
        <f t="shared" si="6"/>
        <v>-14400</v>
      </c>
      <c r="AA17" s="96">
        <v>25311.890000000007</v>
      </c>
      <c r="AB17" s="118">
        <f t="shared" si="7"/>
        <v>-25311.890000000007</v>
      </c>
    </row>
    <row r="18" spans="1:28" ht="15">
      <c r="A18" s="84"/>
      <c r="B18" s="83" t="s">
        <v>90</v>
      </c>
      <c r="C18" s="78">
        <f>'Almost Home'!$P220</f>
        <v>0</v>
      </c>
      <c r="D18" s="78">
        <f>SUM('Almost Home'!$D17:$O17)</f>
        <v>0</v>
      </c>
      <c r="E18" s="96">
        <f t="shared" si="0"/>
        <v>0</v>
      </c>
      <c r="G18" s="78">
        <f>'Joy Operations'!$P220</f>
        <v>0</v>
      </c>
      <c r="H18" s="78">
        <f>SUM('Joy Operations'!$D17:$O17)</f>
        <v>307735</v>
      </c>
      <c r="I18" s="96">
        <f t="shared" si="1"/>
        <v>-307735</v>
      </c>
      <c r="K18" s="78">
        <f>'Fix For Life'!$P218</f>
        <v>0</v>
      </c>
      <c r="L18" s="78">
        <f>SUM('Fix For Life'!$D17:$O17)</f>
        <v>0</v>
      </c>
      <c r="M18" s="96">
        <f t="shared" si="2"/>
        <v>0</v>
      </c>
      <c r="O18" s="78">
        <f>'Snip &amp; Tip'!$P218</f>
        <v>0</v>
      </c>
      <c r="P18" s="78">
        <f>SUM('Snip &amp; Tip'!$D17:$O17)</f>
        <v>0</v>
      </c>
      <c r="Q18" s="96">
        <f t="shared" si="3"/>
        <v>0</v>
      </c>
      <c r="S18" s="78">
        <f>NLOL!$P220</f>
        <v>0</v>
      </c>
      <c r="T18" s="78">
        <f>SUM(NLOL!$D17:$O17)</f>
        <v>0</v>
      </c>
      <c r="U18" s="96">
        <f t="shared" si="4"/>
        <v>0</v>
      </c>
      <c r="W18" s="78">
        <f t="shared" si="5"/>
        <v>0</v>
      </c>
      <c r="X18" s="78">
        <f t="shared" si="5"/>
        <v>307735</v>
      </c>
      <c r="Y18" s="96">
        <f t="shared" si="6"/>
        <v>-307735</v>
      </c>
      <c r="AA18" s="96">
        <v>227890.05000000002</v>
      </c>
      <c r="AB18" s="118">
        <f t="shared" si="7"/>
        <v>-227890.05000000002</v>
      </c>
    </row>
    <row r="19" spans="1:29" ht="15">
      <c r="A19" s="84"/>
      <c r="B19" s="83" t="s">
        <v>85</v>
      </c>
      <c r="C19" s="78">
        <f>'Almost Home'!$P221</f>
        <v>0</v>
      </c>
      <c r="D19" s="78">
        <f>SUM('Almost Home'!$D18:$O18)</f>
        <v>0</v>
      </c>
      <c r="E19" s="96">
        <f t="shared" si="0"/>
        <v>0</v>
      </c>
      <c r="G19" s="78">
        <f>'Joy Operations'!$P221</f>
        <v>0</v>
      </c>
      <c r="H19" s="78">
        <f>SUM('Joy Operations'!$D18:$O18)</f>
        <v>0</v>
      </c>
      <c r="I19" s="96">
        <f t="shared" si="1"/>
        <v>0</v>
      </c>
      <c r="K19" s="78">
        <f>'Fix For Life'!$P219</f>
        <v>0</v>
      </c>
      <c r="L19" s="78">
        <f>SUM('Fix For Life'!$D18:$O18)</f>
        <v>0</v>
      </c>
      <c r="M19" s="96">
        <f t="shared" si="2"/>
        <v>0</v>
      </c>
      <c r="O19" s="78">
        <f>'Snip &amp; Tip'!$P219</f>
        <v>0</v>
      </c>
      <c r="P19" s="78">
        <f>SUM('Snip &amp; Tip'!$D18:$O18)</f>
        <v>0</v>
      </c>
      <c r="Q19" s="96">
        <f t="shared" si="3"/>
        <v>0</v>
      </c>
      <c r="S19" s="78">
        <f>NLOL!$P221</f>
        <v>0</v>
      </c>
      <c r="T19" s="78">
        <f>SUM(NLOL!$D18:$O18)</f>
        <v>71200</v>
      </c>
      <c r="U19" s="96">
        <f t="shared" si="4"/>
        <v>-71200</v>
      </c>
      <c r="W19" s="78">
        <f t="shared" si="5"/>
        <v>0</v>
      </c>
      <c r="X19" s="78">
        <f t="shared" si="5"/>
        <v>71200</v>
      </c>
      <c r="Y19" s="96">
        <f t="shared" si="6"/>
        <v>-71200</v>
      </c>
      <c r="AA19" s="96">
        <v>121614.75</v>
      </c>
      <c r="AB19" s="118">
        <f t="shared" si="7"/>
        <v>-121614.75</v>
      </c>
      <c r="AC19" s="120">
        <f>SUM(AB19:AB20)</f>
        <v>-121614.75</v>
      </c>
    </row>
    <row r="20" spans="1:28" ht="15">
      <c r="A20" s="84"/>
      <c r="B20" s="83" t="s">
        <v>86</v>
      </c>
      <c r="C20" s="78">
        <f>'Almost Home'!$P222</f>
        <v>0</v>
      </c>
      <c r="D20" s="78">
        <f>SUM('Almost Home'!$D19:$O19)</f>
        <v>0</v>
      </c>
      <c r="E20" s="96">
        <f t="shared" si="0"/>
        <v>0</v>
      </c>
      <c r="G20" s="78">
        <f>'Joy Operations'!$P222</f>
        <v>0</v>
      </c>
      <c r="H20" s="78">
        <f>SUM('Joy Operations'!$D19:$O19)</f>
        <v>0</v>
      </c>
      <c r="I20" s="96">
        <f t="shared" si="1"/>
        <v>0</v>
      </c>
      <c r="K20" s="78">
        <f>'Fix For Life'!$P220</f>
        <v>0</v>
      </c>
      <c r="L20" s="78">
        <f>SUM('Fix For Life'!$D19:$O19)</f>
        <v>0</v>
      </c>
      <c r="M20" s="96">
        <f t="shared" si="2"/>
        <v>0</v>
      </c>
      <c r="O20" s="78">
        <f>'Snip &amp; Tip'!$P220</f>
        <v>0</v>
      </c>
      <c r="P20" s="78">
        <f>SUM('Snip &amp; Tip'!$D19:$O19)</f>
        <v>0</v>
      </c>
      <c r="Q20" s="96">
        <f t="shared" si="3"/>
        <v>0</v>
      </c>
      <c r="S20" s="78">
        <f>NLOL!$P222</f>
        <v>0</v>
      </c>
      <c r="T20" s="78">
        <f>SUM(NLOL!$D19:$O19)</f>
        <v>0</v>
      </c>
      <c r="U20" s="96">
        <f t="shared" si="4"/>
        <v>0</v>
      </c>
      <c r="W20" s="78">
        <f t="shared" si="5"/>
        <v>0</v>
      </c>
      <c r="X20" s="78">
        <f t="shared" si="5"/>
        <v>0</v>
      </c>
      <c r="Y20" s="96">
        <f t="shared" si="6"/>
        <v>0</v>
      </c>
      <c r="AA20" s="96">
        <v>0</v>
      </c>
      <c r="AB20" s="118">
        <f t="shared" si="7"/>
        <v>0</v>
      </c>
    </row>
    <row r="21" spans="1:28" ht="15">
      <c r="A21" s="84"/>
      <c r="B21" s="83" t="s">
        <v>92</v>
      </c>
      <c r="C21" s="79">
        <f>'Almost Home'!$P223</f>
        <v>0</v>
      </c>
      <c r="D21" s="79">
        <f>SUM('Almost Home'!$D20:$O20)</f>
        <v>0</v>
      </c>
      <c r="E21" s="98">
        <f t="shared" si="0"/>
        <v>0</v>
      </c>
      <c r="G21" s="79">
        <f>'Joy Operations'!$P223</f>
        <v>0</v>
      </c>
      <c r="H21" s="79">
        <f>SUM('Joy Operations'!$D20:$O20)</f>
        <v>0</v>
      </c>
      <c r="I21" s="98">
        <f t="shared" si="1"/>
        <v>0</v>
      </c>
      <c r="K21" s="79">
        <f>'Fix For Life'!$P221</f>
        <v>0</v>
      </c>
      <c r="L21" s="79">
        <f>SUM('Fix For Life'!$D20:$O20)</f>
        <v>0</v>
      </c>
      <c r="M21" s="98">
        <f t="shared" si="2"/>
        <v>0</v>
      </c>
      <c r="O21" s="79">
        <f>'Snip &amp; Tip'!$P221</f>
        <v>0</v>
      </c>
      <c r="P21" s="79">
        <f>SUM('Snip &amp; Tip'!$D20:$O20)</f>
        <v>0</v>
      </c>
      <c r="Q21" s="98">
        <f t="shared" si="3"/>
        <v>0</v>
      </c>
      <c r="S21" s="79">
        <f>NLOL!$P223</f>
        <v>0</v>
      </c>
      <c r="T21" s="79">
        <f>SUM(NLOL!$D20:$O20)</f>
        <v>0</v>
      </c>
      <c r="U21" s="98">
        <f t="shared" si="4"/>
        <v>0</v>
      </c>
      <c r="W21" s="79">
        <f t="shared" si="5"/>
        <v>0</v>
      </c>
      <c r="X21" s="79">
        <f t="shared" si="5"/>
        <v>0</v>
      </c>
      <c r="Y21" s="98">
        <f t="shared" si="6"/>
        <v>0</v>
      </c>
      <c r="AA21" s="114"/>
      <c r="AB21" s="119">
        <f t="shared" si="7"/>
        <v>0</v>
      </c>
    </row>
    <row r="22" spans="1:28" s="85" customFormat="1" ht="15">
      <c r="A22" s="85" t="s">
        <v>58</v>
      </c>
      <c r="C22" s="86">
        <f>SUM(C7:C21)</f>
        <v>0</v>
      </c>
      <c r="D22" s="86">
        <f>SUM(D7:D21)</f>
        <v>76370</v>
      </c>
      <c r="E22" s="99">
        <f>SUM(E7:E21)</f>
        <v>-76370</v>
      </c>
      <c r="F22" s="87"/>
      <c r="G22" s="86">
        <f>SUM(G7:G21)</f>
        <v>0</v>
      </c>
      <c r="H22" s="86">
        <f>SUM(H7:H21)</f>
        <v>408135</v>
      </c>
      <c r="I22" s="99">
        <f>SUM(I7:I21)</f>
        <v>-408135</v>
      </c>
      <c r="J22" s="87"/>
      <c r="K22" s="86">
        <f>SUM(K7:K21)</f>
        <v>3335</v>
      </c>
      <c r="L22" s="86">
        <f>SUM(L7:L21)</f>
        <v>0</v>
      </c>
      <c r="M22" s="99">
        <f>SUM(M7:M21)</f>
        <v>3335</v>
      </c>
      <c r="N22" s="87"/>
      <c r="O22" s="86">
        <f>SUM(O7:O21)</f>
        <v>0</v>
      </c>
      <c r="P22" s="86">
        <f>SUM(P7:P21)</f>
        <v>0</v>
      </c>
      <c r="Q22" s="99">
        <f>SUM(Q7:Q21)</f>
        <v>0</v>
      </c>
      <c r="R22" s="87"/>
      <c r="S22" s="86">
        <f>SUM(S7:S21)</f>
        <v>0</v>
      </c>
      <c r="T22" s="86">
        <f>SUM(T7:T21)</f>
        <v>379118</v>
      </c>
      <c r="U22" s="99">
        <f>SUM(U7:U21)</f>
        <v>-379118</v>
      </c>
      <c r="V22" s="87"/>
      <c r="W22" s="86">
        <f>SUM(W7:W21)</f>
        <v>3335</v>
      </c>
      <c r="X22" s="86">
        <f>SUM(X7:X21)</f>
        <v>863623</v>
      </c>
      <c r="Y22" s="99">
        <f>SUM(Y7:Y21)</f>
        <v>-860288</v>
      </c>
      <c r="Z22" s="87"/>
      <c r="AA22" s="115">
        <f>SUM(AA7:AA21)</f>
        <v>715764.84</v>
      </c>
      <c r="AB22" s="115">
        <f>SUM(AB7:AB21)</f>
        <v>-712429.84</v>
      </c>
    </row>
    <row r="23" spans="1:25" ht="15">
      <c r="A23" s="85"/>
      <c r="B23" s="85"/>
      <c r="E23" s="96"/>
      <c r="G23" s="78"/>
      <c r="H23" s="78"/>
      <c r="I23" s="96"/>
      <c r="K23" s="78"/>
      <c r="L23" s="78"/>
      <c r="M23" s="96"/>
      <c r="O23" s="78"/>
      <c r="P23" s="78"/>
      <c r="Q23" s="96"/>
      <c r="S23" s="78"/>
      <c r="T23" s="78"/>
      <c r="U23" s="96"/>
      <c r="Y23" s="96"/>
    </row>
    <row r="24" spans="1:28" ht="15">
      <c r="A24" s="82" t="s">
        <v>14</v>
      </c>
      <c r="B24" s="83" t="s">
        <v>79</v>
      </c>
      <c r="C24" s="78">
        <f>'Almost Home'!$P226</f>
        <v>0</v>
      </c>
      <c r="D24" s="78">
        <f>SUM('Almost Home'!$D23:$O23)</f>
        <v>158718.4</v>
      </c>
      <c r="E24" s="96">
        <f>D24-C24</f>
        <v>158718.4</v>
      </c>
      <c r="G24" s="78">
        <f>'Joy Operations'!$P226</f>
        <v>0</v>
      </c>
      <c r="H24" s="78">
        <f>SUM('Joy Operations'!$D23:$O23)</f>
        <v>210237.59999999998</v>
      </c>
      <c r="I24" s="96">
        <f>H24-G24</f>
        <v>210237.59999999998</v>
      </c>
      <c r="K24" s="78">
        <f>'Fix For Life'!$P224</f>
        <v>0</v>
      </c>
      <c r="L24" s="78">
        <f>SUM('Fix For Life'!$D23:$O23)</f>
        <v>0</v>
      </c>
      <c r="M24" s="96">
        <f>L24-K24</f>
        <v>0</v>
      </c>
      <c r="O24" s="78">
        <f>'Snip &amp; Tip'!$P224</f>
        <v>0</v>
      </c>
      <c r="P24" s="78">
        <f>SUM('Snip &amp; Tip'!$D23:$O23)</f>
        <v>0</v>
      </c>
      <c r="Q24" s="96">
        <f>P24-O24</f>
        <v>0</v>
      </c>
      <c r="S24" s="78">
        <f>NLOL!$P226</f>
        <v>0</v>
      </c>
      <c r="T24" s="78">
        <f>SUM(NLOL!$D23:$O23)</f>
        <v>84152</v>
      </c>
      <c r="U24" s="96">
        <f>T24-S24</f>
        <v>84152</v>
      </c>
      <c r="W24" s="78">
        <f aca="true" t="shared" si="8" ref="W24:X28">+C24+G24+K24+O24+S24</f>
        <v>0</v>
      </c>
      <c r="X24" s="78">
        <f t="shared" si="8"/>
        <v>453108</v>
      </c>
      <c r="Y24" s="96">
        <f>X24-W24</f>
        <v>453108</v>
      </c>
      <c r="AA24" s="96">
        <v>382156.32384615386</v>
      </c>
      <c r="AB24" s="118">
        <f>AA24-W24</f>
        <v>382156.32384615386</v>
      </c>
    </row>
    <row r="25" spans="1:28" ht="15">
      <c r="A25" s="82"/>
      <c r="B25" s="83" t="s">
        <v>80</v>
      </c>
      <c r="C25" s="78">
        <f>'Almost Home'!$P227</f>
        <v>0</v>
      </c>
      <c r="D25" s="78">
        <f>SUM('Almost Home'!$D24:$O24)</f>
        <v>0</v>
      </c>
      <c r="E25" s="96">
        <f>D25-C25</f>
        <v>0</v>
      </c>
      <c r="G25" s="78">
        <f>'Joy Operations'!$P227</f>
        <v>0</v>
      </c>
      <c r="H25" s="78">
        <f>SUM('Joy Operations'!$D24:$O24)</f>
        <v>0</v>
      </c>
      <c r="I25" s="96">
        <f>H25-G25</f>
        <v>0</v>
      </c>
      <c r="K25" s="78">
        <f>'Fix For Life'!$P225</f>
        <v>0</v>
      </c>
      <c r="L25" s="78">
        <f>SUM('Fix For Life'!$D24:$O24)</f>
        <v>0</v>
      </c>
      <c r="M25" s="96">
        <f>L25-K25</f>
        <v>0</v>
      </c>
      <c r="O25" s="78">
        <f>'Snip &amp; Tip'!$P225</f>
        <v>0</v>
      </c>
      <c r="P25" s="78">
        <f>SUM('Snip &amp; Tip'!$D24:$O24)</f>
        <v>0</v>
      </c>
      <c r="Q25" s="96">
        <f>P25-O25</f>
        <v>0</v>
      </c>
      <c r="S25" s="78">
        <f>NLOL!$P227</f>
        <v>0</v>
      </c>
      <c r="T25" s="78">
        <f>SUM(NLOL!$D24:$O24)</f>
        <v>0</v>
      </c>
      <c r="U25" s="96">
        <f>T25-S25</f>
        <v>0</v>
      </c>
      <c r="W25" s="78">
        <f t="shared" si="8"/>
        <v>0</v>
      </c>
      <c r="X25" s="78">
        <f t="shared" si="8"/>
        <v>0</v>
      </c>
      <c r="Y25" s="96">
        <f>X25-W25</f>
        <v>0</v>
      </c>
      <c r="AA25" s="96">
        <v>9243.51</v>
      </c>
      <c r="AB25" s="118">
        <f>AA25-W25</f>
        <v>9243.51</v>
      </c>
    </row>
    <row r="26" spans="1:28" ht="15">
      <c r="A26" s="84"/>
      <c r="B26" s="83" t="s">
        <v>27</v>
      </c>
      <c r="C26" s="78">
        <f>'Almost Home'!$P228</f>
        <v>0</v>
      </c>
      <c r="D26" s="78">
        <f>SUM('Almost Home'!$D25:$O25)</f>
        <v>15316.325600000004</v>
      </c>
      <c r="E26" s="96">
        <f>D26-C26</f>
        <v>15316.325600000004</v>
      </c>
      <c r="G26" s="78">
        <f>'Joy Operations'!$P228</f>
        <v>0</v>
      </c>
      <c r="H26" s="78">
        <f>SUM('Joy Operations'!$D25:$O25)</f>
        <v>20287.928399999997</v>
      </c>
      <c r="I26" s="96">
        <f>H26-G26</f>
        <v>20287.928399999997</v>
      </c>
      <c r="K26" s="78">
        <f>'Fix For Life'!$P226</f>
        <v>0</v>
      </c>
      <c r="L26" s="78">
        <f>SUM('Fix For Life'!$D25:$O25)</f>
        <v>0</v>
      </c>
      <c r="M26" s="96">
        <f>L26-K26</f>
        <v>0</v>
      </c>
      <c r="O26" s="78">
        <f>'Snip &amp; Tip'!$P226</f>
        <v>0</v>
      </c>
      <c r="P26" s="78">
        <f>SUM('Snip &amp; Tip'!$D25:$O25)</f>
        <v>0</v>
      </c>
      <c r="Q26" s="96">
        <f>P26-O26</f>
        <v>0</v>
      </c>
      <c r="S26" s="78">
        <f>NLOL!$P228</f>
        <v>0</v>
      </c>
      <c r="T26" s="78">
        <f>SUM(NLOL!$D25:$O25)</f>
        <v>8120.668</v>
      </c>
      <c r="U26" s="96">
        <f>T26-S26</f>
        <v>8120.668</v>
      </c>
      <c r="W26" s="78">
        <f t="shared" si="8"/>
        <v>0</v>
      </c>
      <c r="X26" s="78">
        <f t="shared" si="8"/>
        <v>43724.922</v>
      </c>
      <c r="Y26" s="96">
        <f>X26-W26</f>
        <v>43724.922</v>
      </c>
      <c r="AA26" s="96">
        <v>34825.509999999995</v>
      </c>
      <c r="AB26" s="118">
        <f>AA26-W26</f>
        <v>34825.509999999995</v>
      </c>
    </row>
    <row r="27" spans="1:28" ht="15">
      <c r="A27" s="84"/>
      <c r="B27" s="83" t="s">
        <v>82</v>
      </c>
      <c r="C27" s="78">
        <f>'Almost Home'!$P229</f>
        <v>0</v>
      </c>
      <c r="D27" s="78">
        <f>SUM('Almost Home'!$D26:$O26)</f>
        <v>0</v>
      </c>
      <c r="E27" s="96">
        <f>D27-C27</f>
        <v>0</v>
      </c>
      <c r="G27" s="78">
        <f>'Joy Operations'!$P229</f>
        <v>0</v>
      </c>
      <c r="H27" s="78">
        <f>SUM('Joy Operations'!$D26:$O26)</f>
        <v>0</v>
      </c>
      <c r="I27" s="96">
        <f>H27-G27</f>
        <v>0</v>
      </c>
      <c r="K27" s="78">
        <f>'Fix For Life'!$P227</f>
        <v>0</v>
      </c>
      <c r="L27" s="78">
        <f>SUM('Fix For Life'!$D26:$O26)</f>
        <v>0</v>
      </c>
      <c r="M27" s="96">
        <f>L27-K27</f>
        <v>0</v>
      </c>
      <c r="O27" s="78">
        <f>'Snip &amp; Tip'!$P227</f>
        <v>0</v>
      </c>
      <c r="P27" s="78">
        <f>SUM('Snip &amp; Tip'!$D26:$O26)</f>
        <v>0</v>
      </c>
      <c r="Q27" s="96">
        <f>P27-O27</f>
        <v>0</v>
      </c>
      <c r="S27" s="78">
        <f>NLOL!$P229</f>
        <v>0</v>
      </c>
      <c r="T27" s="78">
        <f>SUM(NLOL!$D26:$O26)</f>
        <v>0</v>
      </c>
      <c r="U27" s="96">
        <f>T27-S27</f>
        <v>0</v>
      </c>
      <c r="W27" s="78">
        <f t="shared" si="8"/>
        <v>0</v>
      </c>
      <c r="X27" s="78">
        <f t="shared" si="8"/>
        <v>0</v>
      </c>
      <c r="Y27" s="96">
        <f>X27-W27</f>
        <v>0</v>
      </c>
      <c r="AA27" s="96">
        <v>35544.03</v>
      </c>
      <c r="AB27" s="118">
        <f>AA27-W27</f>
        <v>35544.03</v>
      </c>
    </row>
    <row r="28" spans="1:28" ht="15">
      <c r="A28" s="84" t="s">
        <v>81</v>
      </c>
      <c r="B28" s="83" t="s">
        <v>88</v>
      </c>
      <c r="C28" s="79">
        <f>'Almost Home'!$P231</f>
        <v>0</v>
      </c>
      <c r="D28" s="79">
        <f>SUM('Almost Home'!$D28:$O28)</f>
        <v>0</v>
      </c>
      <c r="E28" s="98">
        <f>D28-C28</f>
        <v>0</v>
      </c>
      <c r="G28" s="79">
        <f>'Joy Operations'!$P231</f>
        <v>0</v>
      </c>
      <c r="H28" s="79">
        <f>SUM('Joy Operations'!$D28:$O28)</f>
        <v>0</v>
      </c>
      <c r="I28" s="98">
        <f>H28-G28</f>
        <v>0</v>
      </c>
      <c r="K28" s="79">
        <f>'Fix For Life'!$P229</f>
        <v>0</v>
      </c>
      <c r="L28" s="79">
        <f>SUM('Fix For Life'!$D28:$O28)</f>
        <v>0</v>
      </c>
      <c r="M28" s="98">
        <f>L28-K28</f>
        <v>0</v>
      </c>
      <c r="O28" s="79">
        <f>'Snip &amp; Tip'!$P229</f>
        <v>0</v>
      </c>
      <c r="P28" s="79">
        <f>SUM('Snip &amp; Tip'!$D28:$O28)</f>
        <v>0</v>
      </c>
      <c r="Q28" s="98">
        <f>P28-O28</f>
        <v>0</v>
      </c>
      <c r="S28" s="79">
        <f>NLOL!$P231</f>
        <v>0</v>
      </c>
      <c r="T28" s="79">
        <f>SUM(NLOL!$D28:$O28)</f>
        <v>2700</v>
      </c>
      <c r="U28" s="98">
        <f>T28-S28</f>
        <v>2700</v>
      </c>
      <c r="W28" s="79">
        <f t="shared" si="8"/>
        <v>0</v>
      </c>
      <c r="X28" s="79">
        <f t="shared" si="8"/>
        <v>2700</v>
      </c>
      <c r="Y28" s="98">
        <f>X28-W28</f>
        <v>2700</v>
      </c>
      <c r="AA28" s="114">
        <v>0</v>
      </c>
      <c r="AB28" s="119">
        <f>AA28-W28</f>
        <v>0</v>
      </c>
    </row>
    <row r="29" spans="2:28" s="84" customFormat="1" ht="15">
      <c r="B29" s="83" t="s">
        <v>83</v>
      </c>
      <c r="C29" s="88">
        <f>SUM(C24:C28)</f>
        <v>0</v>
      </c>
      <c r="D29" s="88">
        <f>SUM(D24:D28)</f>
        <v>174034.7256</v>
      </c>
      <c r="E29" s="100">
        <f>SUM(E24:E28)</f>
        <v>174034.7256</v>
      </c>
      <c r="F29" s="95"/>
      <c r="G29" s="88">
        <f>SUM(G24:G28)</f>
        <v>0</v>
      </c>
      <c r="H29" s="88">
        <f>SUM(H24:H28)</f>
        <v>230525.52839999998</v>
      </c>
      <c r="I29" s="100">
        <f>SUM(I24:I28)</f>
        <v>230525.52839999998</v>
      </c>
      <c r="J29" s="95"/>
      <c r="K29" s="88">
        <f>SUM(K24:K28)</f>
        <v>0</v>
      </c>
      <c r="L29" s="88">
        <f>SUM(L24:L28)</f>
        <v>0</v>
      </c>
      <c r="M29" s="100">
        <f>SUM(M24:M28)</f>
        <v>0</v>
      </c>
      <c r="N29" s="95"/>
      <c r="O29" s="88">
        <f>SUM(O24:O28)</f>
        <v>0</v>
      </c>
      <c r="P29" s="88">
        <f>SUM(P24:P28)</f>
        <v>0</v>
      </c>
      <c r="Q29" s="100">
        <f>SUM(Q24:Q28)</f>
        <v>0</v>
      </c>
      <c r="R29" s="95"/>
      <c r="S29" s="88">
        <f>SUM(S24:S28)</f>
        <v>0</v>
      </c>
      <c r="T29" s="88">
        <f>SUM(T24:T28)</f>
        <v>94972.668</v>
      </c>
      <c r="U29" s="100">
        <f>SUM(U24:U28)</f>
        <v>94972.668</v>
      </c>
      <c r="V29" s="95"/>
      <c r="W29" s="88">
        <f>SUM(W24:W28)</f>
        <v>0</v>
      </c>
      <c r="X29" s="88">
        <f>SUM(X24:X28)</f>
        <v>499532.922</v>
      </c>
      <c r="Y29" s="100">
        <f>SUM(Y24:Y28)</f>
        <v>499532.922</v>
      </c>
      <c r="Z29" s="88"/>
      <c r="AA29" s="116">
        <f>SUM(AA24:AA28)</f>
        <v>461769.37384615385</v>
      </c>
      <c r="AB29" s="116">
        <f>SUM(AB24:AB28)</f>
        <v>461769.37384615385</v>
      </c>
    </row>
    <row r="30" spans="1:25" ht="15">
      <c r="A30" s="84"/>
      <c r="B30" s="83"/>
      <c r="E30" s="96"/>
      <c r="G30" s="78"/>
      <c r="H30" s="78"/>
      <c r="I30" s="96"/>
      <c r="K30" s="78"/>
      <c r="L30" s="78"/>
      <c r="M30" s="96"/>
      <c r="O30" s="78"/>
      <c r="P30" s="78"/>
      <c r="Q30" s="96"/>
      <c r="S30" s="78"/>
      <c r="T30" s="78"/>
      <c r="U30" s="96"/>
      <c r="Y30" s="96"/>
    </row>
    <row r="31" spans="1:28" ht="15">
      <c r="A31" s="84"/>
      <c r="B31" s="83" t="s">
        <v>15</v>
      </c>
      <c r="C31" s="78">
        <f>'Almost Home'!$P234</f>
        <v>0</v>
      </c>
      <c r="D31" s="78">
        <f>SUM('Almost Home'!$D31:$O31)</f>
        <v>0</v>
      </c>
      <c r="E31" s="96">
        <f aca="true" t="shared" si="9" ref="E31:E61">D31-C31</f>
        <v>0</v>
      </c>
      <c r="G31" s="78">
        <f>'Joy Operations'!$P234</f>
        <v>0</v>
      </c>
      <c r="H31" s="78">
        <f>SUM('Joy Operations'!$D31:$O31)</f>
        <v>0</v>
      </c>
      <c r="I31" s="96">
        <f aca="true" t="shared" si="10" ref="I31:I61">H31-G31</f>
        <v>0</v>
      </c>
      <c r="K31" s="78">
        <f>'Fix For Life'!$P232</f>
        <v>0</v>
      </c>
      <c r="L31" s="78">
        <f>SUM('Fix For Life'!$D31:$O31)</f>
        <v>0</v>
      </c>
      <c r="M31" s="96">
        <f aca="true" t="shared" si="11" ref="M31:M61">L31-K31</f>
        <v>0</v>
      </c>
      <c r="O31" s="78">
        <f>'Snip &amp; Tip'!$P232</f>
        <v>0</v>
      </c>
      <c r="P31" s="78">
        <f>SUM('Snip &amp; Tip'!$D31:$O31)</f>
        <v>0</v>
      </c>
      <c r="Q31" s="96">
        <f aca="true" t="shared" si="12" ref="Q31:Q61">P31-O31</f>
        <v>0</v>
      </c>
      <c r="S31" s="78">
        <f>NLOL!$P234</f>
        <v>0</v>
      </c>
      <c r="T31" s="78">
        <f>SUM(NLOL!$D31:$O31)</f>
        <v>150</v>
      </c>
      <c r="U31" s="96">
        <f aca="true" t="shared" si="13" ref="U31:U61">T31-S31</f>
        <v>150</v>
      </c>
      <c r="W31" s="78">
        <f aca="true" t="shared" si="14" ref="W31:X61">+C31+G31+K31+O31+S31</f>
        <v>0</v>
      </c>
      <c r="X31" s="78">
        <f t="shared" si="14"/>
        <v>150</v>
      </c>
      <c r="Y31" s="96">
        <f aca="true" t="shared" si="15" ref="Y31:Y61">X31-W31</f>
        <v>150</v>
      </c>
      <c r="AA31" s="96">
        <v>14130.250000000002</v>
      </c>
      <c r="AB31" s="118">
        <f>AA31-W31</f>
        <v>14130.250000000002</v>
      </c>
    </row>
    <row r="32" spans="1:28" ht="15">
      <c r="A32" s="84"/>
      <c r="B32" s="83" t="s">
        <v>62</v>
      </c>
      <c r="C32" s="78">
        <f>'Almost Home'!$P235</f>
        <v>0</v>
      </c>
      <c r="D32" s="78">
        <f>SUM('Almost Home'!$D32:$O32)</f>
        <v>5900</v>
      </c>
      <c r="E32" s="96">
        <f t="shared" si="9"/>
        <v>5900</v>
      </c>
      <c r="G32" s="78">
        <f>'Joy Operations'!$P235</f>
        <v>0</v>
      </c>
      <c r="H32" s="78">
        <f>SUM('Joy Operations'!$D32:$O32)</f>
        <v>0</v>
      </c>
      <c r="I32" s="96">
        <f t="shared" si="10"/>
        <v>0</v>
      </c>
      <c r="K32" s="78">
        <f>'Fix For Life'!$P233</f>
        <v>0</v>
      </c>
      <c r="L32" s="78">
        <f>SUM('Fix For Life'!$D32:$O32)</f>
        <v>0</v>
      </c>
      <c r="M32" s="96">
        <f t="shared" si="11"/>
        <v>0</v>
      </c>
      <c r="O32" s="78">
        <f>'Snip &amp; Tip'!$P233</f>
        <v>0</v>
      </c>
      <c r="P32" s="78">
        <f>SUM('Snip &amp; Tip'!$D32:$O32)</f>
        <v>0</v>
      </c>
      <c r="Q32" s="96">
        <f t="shared" si="12"/>
        <v>0</v>
      </c>
      <c r="S32" s="78">
        <f>NLOL!$P235</f>
        <v>0</v>
      </c>
      <c r="T32" s="78">
        <f>SUM(NLOL!$D32:$O32)</f>
        <v>0</v>
      </c>
      <c r="U32" s="96">
        <f t="shared" si="13"/>
        <v>0</v>
      </c>
      <c r="W32" s="78">
        <f t="shared" si="14"/>
        <v>0</v>
      </c>
      <c r="X32" s="78">
        <f t="shared" si="14"/>
        <v>5900</v>
      </c>
      <c r="Y32" s="96">
        <f t="shared" si="15"/>
        <v>5900</v>
      </c>
      <c r="AA32" s="96">
        <v>9880.32</v>
      </c>
      <c r="AB32" s="118">
        <f aca="true" t="shared" si="16" ref="AB32:AB61">AA32-W32</f>
        <v>9880.32</v>
      </c>
    </row>
    <row r="33" spans="1:28" ht="15">
      <c r="A33" s="84"/>
      <c r="B33" s="83" t="s">
        <v>16</v>
      </c>
      <c r="C33" s="78">
        <f>'Almost Home'!$P236</f>
        <v>0</v>
      </c>
      <c r="D33" s="78">
        <f>SUM('Almost Home'!$D33:$O33)</f>
        <v>3900</v>
      </c>
      <c r="E33" s="96">
        <f t="shared" si="9"/>
        <v>3900</v>
      </c>
      <c r="G33" s="78">
        <f>'Joy Operations'!$P236</f>
        <v>0</v>
      </c>
      <c r="H33" s="78">
        <f>SUM('Joy Operations'!$D33:$O33)</f>
        <v>0</v>
      </c>
      <c r="I33" s="96">
        <f t="shared" si="10"/>
        <v>0</v>
      </c>
      <c r="K33" s="78">
        <f>'Fix For Life'!$P234</f>
        <v>0</v>
      </c>
      <c r="L33" s="78">
        <f>SUM('Fix For Life'!$D33:$O33)</f>
        <v>0</v>
      </c>
      <c r="M33" s="96">
        <f t="shared" si="11"/>
        <v>0</v>
      </c>
      <c r="O33" s="78">
        <f>'Snip &amp; Tip'!$P234</f>
        <v>0</v>
      </c>
      <c r="P33" s="78">
        <f>SUM('Snip &amp; Tip'!$D33:$O33)</f>
        <v>0</v>
      </c>
      <c r="Q33" s="96">
        <f t="shared" si="12"/>
        <v>0</v>
      </c>
      <c r="S33" s="78">
        <f>NLOL!$P236</f>
        <v>0</v>
      </c>
      <c r="T33" s="78">
        <f>SUM(NLOL!$D33:$O33)</f>
        <v>2400</v>
      </c>
      <c r="U33" s="96">
        <f t="shared" si="13"/>
        <v>2400</v>
      </c>
      <c r="W33" s="78">
        <f t="shared" si="14"/>
        <v>0</v>
      </c>
      <c r="X33" s="78">
        <f t="shared" si="14"/>
        <v>6300</v>
      </c>
      <c r="Y33" s="96">
        <f t="shared" si="15"/>
        <v>6300</v>
      </c>
      <c r="AA33" s="96">
        <v>6581.18</v>
      </c>
      <c r="AB33" s="118">
        <f t="shared" si="16"/>
        <v>6581.18</v>
      </c>
    </row>
    <row r="34" spans="1:28" ht="15">
      <c r="A34" s="84"/>
      <c r="B34" s="83" t="s">
        <v>17</v>
      </c>
      <c r="C34" s="78">
        <f>'Almost Home'!$P237</f>
        <v>0</v>
      </c>
      <c r="D34" s="78">
        <f>SUM('Almost Home'!$D34:$O34)</f>
        <v>0</v>
      </c>
      <c r="E34" s="96">
        <f t="shared" si="9"/>
        <v>0</v>
      </c>
      <c r="G34" s="78">
        <f>'Joy Operations'!$P237</f>
        <v>0</v>
      </c>
      <c r="H34" s="78">
        <f>SUM('Joy Operations'!$D34:$O34)</f>
        <v>240</v>
      </c>
      <c r="I34" s="96">
        <f t="shared" si="10"/>
        <v>240</v>
      </c>
      <c r="K34" s="78">
        <f>'Fix For Life'!$P235</f>
        <v>30</v>
      </c>
      <c r="L34" s="78">
        <f>SUM('Fix For Life'!$D34:$O34)</f>
        <v>0</v>
      </c>
      <c r="M34" s="96">
        <f t="shared" si="11"/>
        <v>-30</v>
      </c>
      <c r="O34" s="78">
        <f>'Snip &amp; Tip'!$P235</f>
        <v>0</v>
      </c>
      <c r="P34" s="78">
        <f>SUM('Snip &amp; Tip'!$D34:$O34)</f>
        <v>0</v>
      </c>
      <c r="Q34" s="96">
        <f t="shared" si="12"/>
        <v>0</v>
      </c>
      <c r="S34" s="78">
        <f>NLOL!$P237</f>
        <v>0</v>
      </c>
      <c r="T34" s="78">
        <f>SUM(NLOL!$D34:$O34)</f>
        <v>240</v>
      </c>
      <c r="U34" s="96">
        <f t="shared" si="13"/>
        <v>240</v>
      </c>
      <c r="W34" s="78">
        <f t="shared" si="14"/>
        <v>30</v>
      </c>
      <c r="X34" s="78">
        <f t="shared" si="14"/>
        <v>480</v>
      </c>
      <c r="Y34" s="96">
        <f t="shared" si="15"/>
        <v>450</v>
      </c>
      <c r="AA34" s="96">
        <v>194.86</v>
      </c>
      <c r="AB34" s="118">
        <f t="shared" si="16"/>
        <v>164.86</v>
      </c>
    </row>
    <row r="35" spans="1:28" ht="15">
      <c r="A35" s="84"/>
      <c r="B35" s="83" t="s">
        <v>35</v>
      </c>
      <c r="C35" s="78">
        <f>'Almost Home'!$P238</f>
        <v>0</v>
      </c>
      <c r="D35" s="78">
        <f>SUM('Almost Home'!$D35:$O35)</f>
        <v>15950</v>
      </c>
      <c r="E35" s="96">
        <f t="shared" si="9"/>
        <v>15950</v>
      </c>
      <c r="G35" s="78">
        <f>'Joy Operations'!$P238</f>
        <v>0</v>
      </c>
      <c r="H35" s="78">
        <f>SUM('Joy Operations'!$D35:$O35)</f>
        <v>1900</v>
      </c>
      <c r="I35" s="96">
        <f t="shared" si="10"/>
        <v>1900</v>
      </c>
      <c r="K35" s="78">
        <f>'Fix For Life'!$P236</f>
        <v>0</v>
      </c>
      <c r="L35" s="78">
        <f>SUM('Fix For Life'!$D35:$O35)</f>
        <v>0</v>
      </c>
      <c r="M35" s="96">
        <f t="shared" si="11"/>
        <v>0</v>
      </c>
      <c r="O35" s="78">
        <f>'Snip &amp; Tip'!$P236</f>
        <v>0</v>
      </c>
      <c r="P35" s="78">
        <f>SUM('Snip &amp; Tip'!$D35:$O35)</f>
        <v>0</v>
      </c>
      <c r="Q35" s="96">
        <f t="shared" si="12"/>
        <v>0</v>
      </c>
      <c r="S35" s="78">
        <f>NLOL!$P238</f>
        <v>0</v>
      </c>
      <c r="T35" s="78">
        <f>SUM(NLOL!$D35:$O35)</f>
        <v>13980</v>
      </c>
      <c r="U35" s="96">
        <f t="shared" si="13"/>
        <v>13980</v>
      </c>
      <c r="W35" s="78">
        <f t="shared" si="14"/>
        <v>0</v>
      </c>
      <c r="X35" s="78">
        <f t="shared" si="14"/>
        <v>31830</v>
      </c>
      <c r="Y35" s="96">
        <f t="shared" si="15"/>
        <v>31830</v>
      </c>
      <c r="AA35" s="96">
        <v>3209.7599999999998</v>
      </c>
      <c r="AB35" s="118">
        <f t="shared" si="16"/>
        <v>3209.7599999999998</v>
      </c>
    </row>
    <row r="36" spans="1:28" ht="15">
      <c r="A36" s="84"/>
      <c r="B36" s="83" t="s">
        <v>63</v>
      </c>
      <c r="C36" s="78">
        <f>'Almost Home'!$P239</f>
        <v>0</v>
      </c>
      <c r="D36" s="78">
        <f>SUM('Almost Home'!$D36:$O36)</f>
        <v>425</v>
      </c>
      <c r="E36" s="96">
        <f t="shared" si="9"/>
        <v>425</v>
      </c>
      <c r="G36" s="78">
        <f>'Joy Operations'!$P239</f>
        <v>0</v>
      </c>
      <c r="H36" s="78">
        <f>SUM('Joy Operations'!$D36:$O36)</f>
        <v>1250</v>
      </c>
      <c r="I36" s="96">
        <f t="shared" si="10"/>
        <v>1250</v>
      </c>
      <c r="K36" s="78">
        <f>'Fix For Life'!$P237</f>
        <v>55.91</v>
      </c>
      <c r="L36" s="78">
        <f>SUM('Fix For Life'!$D36:$O36)</f>
        <v>0</v>
      </c>
      <c r="M36" s="96">
        <f t="shared" si="11"/>
        <v>-55.91</v>
      </c>
      <c r="O36" s="78">
        <f>'Snip &amp; Tip'!$P237</f>
        <v>0</v>
      </c>
      <c r="P36" s="78">
        <f>SUM('Snip &amp; Tip'!$D36:$O36)</f>
        <v>0</v>
      </c>
      <c r="Q36" s="96">
        <f t="shared" si="12"/>
        <v>0</v>
      </c>
      <c r="S36" s="78">
        <f>NLOL!$P239</f>
        <v>0</v>
      </c>
      <c r="T36" s="78">
        <f>SUM(NLOL!$D36:$O36)</f>
        <v>0</v>
      </c>
      <c r="U36" s="96">
        <f t="shared" si="13"/>
        <v>0</v>
      </c>
      <c r="W36" s="78">
        <f t="shared" si="14"/>
        <v>55.91</v>
      </c>
      <c r="X36" s="78">
        <f t="shared" si="14"/>
        <v>1675</v>
      </c>
      <c r="Y36" s="96">
        <f t="shared" si="15"/>
        <v>1619.09</v>
      </c>
      <c r="AA36" s="96">
        <v>5642.349999999999</v>
      </c>
      <c r="AB36" s="118">
        <f t="shared" si="16"/>
        <v>5586.44</v>
      </c>
    </row>
    <row r="37" spans="1:28" ht="15">
      <c r="A37" s="84"/>
      <c r="B37" s="83" t="s">
        <v>18</v>
      </c>
      <c r="C37" s="78">
        <f>'Almost Home'!$P240</f>
        <v>0</v>
      </c>
      <c r="D37" s="78">
        <f>SUM('Almost Home'!$D37:$O37)</f>
        <v>3144</v>
      </c>
      <c r="E37" s="96">
        <f t="shared" si="9"/>
        <v>3144</v>
      </c>
      <c r="G37" s="78">
        <f>'Joy Operations'!$P240</f>
        <v>0</v>
      </c>
      <c r="H37" s="78">
        <f>SUM('Joy Operations'!$D37:$O37)</f>
        <v>1400</v>
      </c>
      <c r="I37" s="96">
        <f t="shared" si="10"/>
        <v>1400</v>
      </c>
      <c r="K37" s="78">
        <f>'Fix For Life'!$P238</f>
        <v>0</v>
      </c>
      <c r="L37" s="78">
        <f>SUM('Fix For Life'!$D37:$O37)</f>
        <v>0</v>
      </c>
      <c r="M37" s="96">
        <f t="shared" si="11"/>
        <v>0</v>
      </c>
      <c r="O37" s="78">
        <f>'Snip &amp; Tip'!$P238</f>
        <v>0</v>
      </c>
      <c r="P37" s="78">
        <f>SUM('Snip &amp; Tip'!$D37:$O37)</f>
        <v>0</v>
      </c>
      <c r="Q37" s="96">
        <f t="shared" si="12"/>
        <v>0</v>
      </c>
      <c r="S37" s="78">
        <f>NLOL!$P240</f>
        <v>0</v>
      </c>
      <c r="T37" s="78">
        <f>SUM(NLOL!$D37:$O37)</f>
        <v>0</v>
      </c>
      <c r="U37" s="96">
        <f t="shared" si="13"/>
        <v>0</v>
      </c>
      <c r="W37" s="78">
        <f t="shared" si="14"/>
        <v>0</v>
      </c>
      <c r="X37" s="78">
        <f t="shared" si="14"/>
        <v>4544</v>
      </c>
      <c r="Y37" s="96">
        <f t="shared" si="15"/>
        <v>4544</v>
      </c>
      <c r="AA37" s="96">
        <v>0</v>
      </c>
      <c r="AB37" s="118">
        <f t="shared" si="16"/>
        <v>0</v>
      </c>
    </row>
    <row r="38" spans="1:28" ht="15">
      <c r="A38" s="84"/>
      <c r="B38" s="83" t="s">
        <v>19</v>
      </c>
      <c r="C38" s="122">
        <f>'Almost Home'!$P241</f>
        <v>0</v>
      </c>
      <c r="D38" s="78">
        <f>SUM('Almost Home'!$D38:$O38)</f>
        <v>0</v>
      </c>
      <c r="E38" s="96">
        <f t="shared" si="9"/>
        <v>0</v>
      </c>
      <c r="G38" s="78">
        <f>'Joy Operations'!$P241</f>
        <v>0</v>
      </c>
      <c r="H38" s="78">
        <f>SUM('Joy Operations'!$D38:$O38)</f>
        <v>0</v>
      </c>
      <c r="I38" s="96">
        <f t="shared" si="10"/>
        <v>0</v>
      </c>
      <c r="K38" s="78">
        <f>'Fix For Life'!$P239</f>
        <v>0</v>
      </c>
      <c r="L38" s="78">
        <f>SUM('Fix For Life'!$D38:$O38)</f>
        <v>0</v>
      </c>
      <c r="M38" s="96">
        <f t="shared" si="11"/>
        <v>0</v>
      </c>
      <c r="O38" s="78">
        <f>'Snip &amp; Tip'!$P239</f>
        <v>0</v>
      </c>
      <c r="P38" s="78">
        <f>SUM('Snip &amp; Tip'!$D38:$O38)</f>
        <v>0</v>
      </c>
      <c r="Q38" s="96">
        <f t="shared" si="12"/>
        <v>0</v>
      </c>
      <c r="S38" s="78">
        <f>NLOL!$P241</f>
        <v>0</v>
      </c>
      <c r="T38" s="78">
        <f>SUM(NLOL!$D38:$O38)</f>
        <v>400</v>
      </c>
      <c r="U38" s="96">
        <f t="shared" si="13"/>
        <v>400</v>
      </c>
      <c r="W38" s="78">
        <f t="shared" si="14"/>
        <v>0</v>
      </c>
      <c r="X38" s="78">
        <f t="shared" si="14"/>
        <v>400</v>
      </c>
      <c r="Y38" s="96">
        <f t="shared" si="15"/>
        <v>400</v>
      </c>
      <c r="AA38" s="96">
        <v>0</v>
      </c>
      <c r="AB38" s="118">
        <f t="shared" si="16"/>
        <v>0</v>
      </c>
    </row>
    <row r="39" spans="1:28" ht="15">
      <c r="A39" s="84"/>
      <c r="B39" s="83" t="s">
        <v>87</v>
      </c>
      <c r="C39" s="122">
        <f>'Almost Home'!$P242</f>
        <v>0</v>
      </c>
      <c r="D39" s="78">
        <f>SUM('Almost Home'!$D39:$O39)</f>
        <v>0</v>
      </c>
      <c r="E39" s="96">
        <f t="shared" si="9"/>
        <v>0</v>
      </c>
      <c r="G39" s="78">
        <f>'Joy Operations'!$P242</f>
        <v>0</v>
      </c>
      <c r="H39" s="78">
        <f>SUM('Joy Operations'!$D39:$O39)</f>
        <v>1325</v>
      </c>
      <c r="I39" s="96">
        <f t="shared" si="10"/>
        <v>1325</v>
      </c>
      <c r="K39" s="78">
        <f>'Fix For Life'!$P240</f>
        <v>38</v>
      </c>
      <c r="L39" s="78">
        <f>SUM('Fix For Life'!$D39:$O39)</f>
        <v>0</v>
      </c>
      <c r="M39" s="96">
        <f t="shared" si="11"/>
        <v>-38</v>
      </c>
      <c r="O39" s="78">
        <f>'Snip &amp; Tip'!$P240</f>
        <v>0</v>
      </c>
      <c r="P39" s="78">
        <f>SUM('Snip &amp; Tip'!$D39:$O39)</f>
        <v>0</v>
      </c>
      <c r="Q39" s="96">
        <f t="shared" si="12"/>
        <v>0</v>
      </c>
      <c r="S39" s="78">
        <f>NLOL!$P242</f>
        <v>0</v>
      </c>
      <c r="T39" s="78">
        <f>SUM(NLOL!$D39:$O39)</f>
        <v>1800</v>
      </c>
      <c r="U39" s="96">
        <f t="shared" si="13"/>
        <v>1800</v>
      </c>
      <c r="W39" s="78">
        <f t="shared" si="14"/>
        <v>38</v>
      </c>
      <c r="X39" s="78">
        <f t="shared" si="14"/>
        <v>3125</v>
      </c>
      <c r="Y39" s="96">
        <f t="shared" si="15"/>
        <v>3087</v>
      </c>
      <c r="AA39" s="96">
        <v>0</v>
      </c>
      <c r="AB39" s="118">
        <f t="shared" si="16"/>
        <v>-38</v>
      </c>
    </row>
    <row r="40" spans="1:28" ht="15">
      <c r="A40" s="84"/>
      <c r="B40" s="83" t="s">
        <v>20</v>
      </c>
      <c r="C40" s="78">
        <f>'Almost Home'!$P243</f>
        <v>0</v>
      </c>
      <c r="D40" s="78">
        <f>SUM('Almost Home'!$D40:$O40)</f>
        <v>0</v>
      </c>
      <c r="E40" s="96">
        <f t="shared" si="9"/>
        <v>0</v>
      </c>
      <c r="G40" s="78">
        <f>'Joy Operations'!$P243</f>
        <v>0</v>
      </c>
      <c r="H40" s="78">
        <f>SUM('Joy Operations'!$D40:$O40)</f>
        <v>0</v>
      </c>
      <c r="I40" s="96">
        <f t="shared" si="10"/>
        <v>0</v>
      </c>
      <c r="K40" s="78">
        <f>'Fix For Life'!$P241</f>
        <v>0</v>
      </c>
      <c r="L40" s="78">
        <f>SUM('Fix For Life'!$D40:$O40)</f>
        <v>0</v>
      </c>
      <c r="M40" s="96">
        <f t="shared" si="11"/>
        <v>0</v>
      </c>
      <c r="O40" s="78">
        <f>'Snip &amp; Tip'!$P241</f>
        <v>0</v>
      </c>
      <c r="P40" s="78">
        <f>SUM('Snip &amp; Tip'!$D40:$O40)</f>
        <v>0</v>
      </c>
      <c r="Q40" s="96">
        <f t="shared" si="12"/>
        <v>0</v>
      </c>
      <c r="S40" s="78">
        <f>NLOL!$P243</f>
        <v>0</v>
      </c>
      <c r="T40" s="78">
        <f>SUM(NLOL!$D40:$O40)</f>
        <v>3600</v>
      </c>
      <c r="U40" s="96">
        <f t="shared" si="13"/>
        <v>3600</v>
      </c>
      <c r="W40" s="78">
        <f t="shared" si="14"/>
        <v>0</v>
      </c>
      <c r="X40" s="78">
        <f t="shared" si="14"/>
        <v>3600</v>
      </c>
      <c r="Y40" s="96">
        <f t="shared" si="15"/>
        <v>3600</v>
      </c>
      <c r="AA40" s="96">
        <v>0</v>
      </c>
      <c r="AB40" s="118">
        <f t="shared" si="16"/>
        <v>0</v>
      </c>
    </row>
    <row r="41" spans="1:28" ht="15">
      <c r="A41" s="84"/>
      <c r="B41" s="83" t="s">
        <v>21</v>
      </c>
      <c r="C41" s="78">
        <f>'Almost Home'!$P244</f>
        <v>0</v>
      </c>
      <c r="D41" s="78">
        <f>SUM('Almost Home'!$D42:$O42)</f>
        <v>0</v>
      </c>
      <c r="E41" s="96">
        <f t="shared" si="9"/>
        <v>0</v>
      </c>
      <c r="G41" s="78">
        <f>'Joy Operations'!$P244</f>
        <v>0</v>
      </c>
      <c r="H41" s="78">
        <f>SUM('Joy Operations'!$D42:$O42)</f>
        <v>0</v>
      </c>
      <c r="I41" s="96">
        <f t="shared" si="10"/>
        <v>0</v>
      </c>
      <c r="K41" s="78">
        <f>'Fix For Life'!$P242</f>
        <v>0</v>
      </c>
      <c r="L41" s="78">
        <f>SUM('Fix For Life'!$D41:$O41)</f>
        <v>0</v>
      </c>
      <c r="M41" s="96">
        <f t="shared" si="11"/>
        <v>0</v>
      </c>
      <c r="O41" s="78">
        <f>'Snip &amp; Tip'!$P242</f>
        <v>0</v>
      </c>
      <c r="P41" s="78">
        <f>SUM('Snip &amp; Tip'!$D41:$O41)</f>
        <v>0</v>
      </c>
      <c r="Q41" s="96">
        <f t="shared" si="12"/>
        <v>0</v>
      </c>
      <c r="S41" s="78">
        <f>NLOL!$P244</f>
        <v>0</v>
      </c>
      <c r="T41" s="78">
        <f>SUM(NLOL!$D42:$O42)</f>
        <v>33500</v>
      </c>
      <c r="U41" s="96">
        <f t="shared" si="13"/>
        <v>33500</v>
      </c>
      <c r="W41" s="78">
        <f t="shared" si="14"/>
        <v>0</v>
      </c>
      <c r="X41" s="78">
        <f t="shared" si="14"/>
        <v>33500</v>
      </c>
      <c r="Y41" s="96">
        <f t="shared" si="15"/>
        <v>33500</v>
      </c>
      <c r="AA41" s="96">
        <v>44770.9</v>
      </c>
      <c r="AB41" s="118">
        <f t="shared" si="16"/>
        <v>44770.9</v>
      </c>
    </row>
    <row r="42" spans="1:28" ht="15">
      <c r="A42" s="84"/>
      <c r="B42" s="83" t="s">
        <v>22</v>
      </c>
      <c r="C42" s="78">
        <f>'Almost Home'!$P245</f>
        <v>0</v>
      </c>
      <c r="D42" s="78">
        <f>SUM('Almost Home'!$D43:$O43)</f>
        <v>0</v>
      </c>
      <c r="E42" s="96">
        <f t="shared" si="9"/>
        <v>0</v>
      </c>
      <c r="G42" s="78">
        <f>'Joy Operations'!$P245</f>
        <v>0</v>
      </c>
      <c r="H42" s="78">
        <f>SUM('Joy Operations'!$D43:$O43)</f>
        <v>0</v>
      </c>
      <c r="I42" s="96">
        <f t="shared" si="10"/>
        <v>0</v>
      </c>
      <c r="K42" s="78">
        <f>'Fix For Life'!$P243</f>
        <v>0</v>
      </c>
      <c r="L42" s="78">
        <f>SUM('Fix For Life'!$D42:$O42)</f>
        <v>0</v>
      </c>
      <c r="M42" s="96">
        <f t="shared" si="11"/>
        <v>0</v>
      </c>
      <c r="O42" s="78">
        <f>'Snip &amp; Tip'!$P243</f>
        <v>0</v>
      </c>
      <c r="P42" s="78">
        <f>SUM('Snip &amp; Tip'!$D42:$O42)</f>
        <v>0</v>
      </c>
      <c r="Q42" s="96">
        <f t="shared" si="12"/>
        <v>0</v>
      </c>
      <c r="S42" s="78">
        <f>NLOL!$P245</f>
        <v>0</v>
      </c>
      <c r="T42" s="78">
        <f>SUM(NLOL!$D43:$O43)</f>
        <v>12900</v>
      </c>
      <c r="U42" s="96">
        <f t="shared" si="13"/>
        <v>12900</v>
      </c>
      <c r="W42" s="78">
        <f t="shared" si="14"/>
        <v>0</v>
      </c>
      <c r="X42" s="78">
        <f t="shared" si="14"/>
        <v>12900</v>
      </c>
      <c r="Y42" s="96">
        <f t="shared" si="15"/>
        <v>12900</v>
      </c>
      <c r="AA42" s="96">
        <v>15359.470000000001</v>
      </c>
      <c r="AB42" s="118">
        <f t="shared" si="16"/>
        <v>15359.470000000001</v>
      </c>
    </row>
    <row r="43" spans="1:28" ht="15">
      <c r="A43" s="84"/>
      <c r="B43" s="83" t="s">
        <v>23</v>
      </c>
      <c r="C43" s="78">
        <f>'Almost Home'!$P246</f>
        <v>0</v>
      </c>
      <c r="D43" s="78">
        <f>SUM('Almost Home'!$D44:$O44)</f>
        <v>0</v>
      </c>
      <c r="E43" s="96">
        <f t="shared" si="9"/>
        <v>0</v>
      </c>
      <c r="G43" s="78">
        <f>'Joy Operations'!$P246</f>
        <v>0</v>
      </c>
      <c r="H43" s="78">
        <f>SUM('Joy Operations'!$D44:$O44)</f>
        <v>0</v>
      </c>
      <c r="I43" s="96">
        <f t="shared" si="10"/>
        <v>0</v>
      </c>
      <c r="K43" s="78">
        <f>'Fix For Life'!$P244</f>
        <v>0</v>
      </c>
      <c r="L43" s="78">
        <f>SUM('Fix For Life'!$D43:$O43)</f>
        <v>0</v>
      </c>
      <c r="M43" s="96">
        <f t="shared" si="11"/>
        <v>0</v>
      </c>
      <c r="O43" s="78">
        <f>'Snip &amp; Tip'!$P244</f>
        <v>0</v>
      </c>
      <c r="P43" s="78">
        <f>SUM('Snip &amp; Tip'!$D43:$O43)</f>
        <v>0</v>
      </c>
      <c r="Q43" s="96">
        <f t="shared" si="12"/>
        <v>0</v>
      </c>
      <c r="S43" s="78">
        <f>NLOL!$P246</f>
        <v>0</v>
      </c>
      <c r="T43" s="78">
        <f>SUM(NLOL!$D44:$O44)</f>
        <v>300</v>
      </c>
      <c r="U43" s="96">
        <f t="shared" si="13"/>
        <v>300</v>
      </c>
      <c r="W43" s="78">
        <f t="shared" si="14"/>
        <v>0</v>
      </c>
      <c r="X43" s="78">
        <f t="shared" si="14"/>
        <v>300</v>
      </c>
      <c r="Y43" s="96">
        <f t="shared" si="15"/>
        <v>300</v>
      </c>
      <c r="AA43" s="96">
        <v>2222.54</v>
      </c>
      <c r="AB43" s="118">
        <f t="shared" si="16"/>
        <v>2222.54</v>
      </c>
    </row>
    <row r="44" spans="1:28" ht="15">
      <c r="A44" s="84"/>
      <c r="B44" s="83" t="s">
        <v>24</v>
      </c>
      <c r="C44" s="78">
        <f>'Almost Home'!$P247</f>
        <v>0</v>
      </c>
      <c r="D44" s="78">
        <f>SUM('Almost Home'!$D45:$O45)</f>
        <v>0</v>
      </c>
      <c r="E44" s="96">
        <f t="shared" si="9"/>
        <v>0</v>
      </c>
      <c r="G44" s="78">
        <f>'Joy Operations'!$P247</f>
        <v>0</v>
      </c>
      <c r="H44" s="78">
        <f>SUM('Joy Operations'!$D45:$O45)</f>
        <v>2050</v>
      </c>
      <c r="I44" s="96">
        <f t="shared" si="10"/>
        <v>2050</v>
      </c>
      <c r="K44" s="78">
        <f>'Fix For Life'!$P245</f>
        <v>0</v>
      </c>
      <c r="L44" s="78">
        <f>SUM('Fix For Life'!$D44:$O44)</f>
        <v>0</v>
      </c>
      <c r="M44" s="96">
        <f t="shared" si="11"/>
        <v>0</v>
      </c>
      <c r="O44" s="78">
        <f>'Snip &amp; Tip'!$P245</f>
        <v>0</v>
      </c>
      <c r="P44" s="78">
        <f>SUM('Snip &amp; Tip'!$D44:$O44)</f>
        <v>0</v>
      </c>
      <c r="Q44" s="96">
        <f t="shared" si="12"/>
        <v>0</v>
      </c>
      <c r="S44" s="78">
        <f>NLOL!$P247</f>
        <v>0</v>
      </c>
      <c r="T44" s="78">
        <f>SUM(NLOL!$D45:$O45)</f>
        <v>0</v>
      </c>
      <c r="U44" s="96">
        <f t="shared" si="13"/>
        <v>0</v>
      </c>
      <c r="W44" s="78">
        <f t="shared" si="14"/>
        <v>0</v>
      </c>
      <c r="X44" s="78">
        <f t="shared" si="14"/>
        <v>2050</v>
      </c>
      <c r="Y44" s="96">
        <f t="shared" si="15"/>
        <v>2050</v>
      </c>
      <c r="AA44" s="96">
        <v>110111.03</v>
      </c>
      <c r="AB44" s="118">
        <f t="shared" si="16"/>
        <v>110111.03</v>
      </c>
    </row>
    <row r="45" spans="1:28" ht="15">
      <c r="A45" s="84"/>
      <c r="B45" s="83" t="s">
        <v>25</v>
      </c>
      <c r="C45" s="78">
        <f>'Almost Home'!$P248</f>
        <v>0</v>
      </c>
      <c r="D45" s="78">
        <f>SUM('Almost Home'!$D46:$O46)</f>
        <v>26400</v>
      </c>
      <c r="E45" s="96">
        <f t="shared" si="9"/>
        <v>26400</v>
      </c>
      <c r="G45" s="78">
        <f>'Joy Operations'!$P248</f>
        <v>0</v>
      </c>
      <c r="H45" s="78">
        <f>SUM('Joy Operations'!$D46:$O46)</f>
        <v>150466</v>
      </c>
      <c r="I45" s="96">
        <f t="shared" si="10"/>
        <v>150466</v>
      </c>
      <c r="K45" s="78">
        <f>'Fix For Life'!$P246</f>
        <v>-486.13999999999993</v>
      </c>
      <c r="L45" s="78">
        <f>SUM('Fix For Life'!$D45:$O45)</f>
        <v>0</v>
      </c>
      <c r="M45" s="96">
        <f t="shared" si="11"/>
        <v>486.13999999999993</v>
      </c>
      <c r="O45" s="78">
        <f>'Snip &amp; Tip'!$P246</f>
        <v>0</v>
      </c>
      <c r="P45" s="78">
        <f>SUM('Snip &amp; Tip'!$D45:$O45)</f>
        <v>0</v>
      </c>
      <c r="Q45" s="96">
        <f t="shared" si="12"/>
        <v>0</v>
      </c>
      <c r="S45" s="78">
        <f>NLOL!$P248</f>
        <v>0</v>
      </c>
      <c r="T45" s="78">
        <f>SUM(NLOL!$D46:$O46)</f>
        <v>0</v>
      </c>
      <c r="U45" s="96">
        <f t="shared" si="13"/>
        <v>0</v>
      </c>
      <c r="W45" s="78">
        <f t="shared" si="14"/>
        <v>-486.13999999999993</v>
      </c>
      <c r="X45" s="78">
        <f t="shared" si="14"/>
        <v>176866</v>
      </c>
      <c r="Y45" s="96">
        <f t="shared" si="15"/>
        <v>177352.14</v>
      </c>
      <c r="AA45" s="96">
        <v>65118.93</v>
      </c>
      <c r="AB45" s="118">
        <f t="shared" si="16"/>
        <v>65605.07</v>
      </c>
    </row>
    <row r="46" spans="1:28" ht="15">
      <c r="A46" s="84"/>
      <c r="B46" s="83" t="s">
        <v>66</v>
      </c>
      <c r="C46" s="78">
        <f>'Almost Home'!$P249</f>
        <v>0</v>
      </c>
      <c r="D46" s="78">
        <f>SUM('Almost Home'!$D47:$O47)</f>
        <v>0</v>
      </c>
      <c r="E46" s="96">
        <f t="shared" si="9"/>
        <v>0</v>
      </c>
      <c r="G46" s="78">
        <f>'Joy Operations'!$P249</f>
        <v>0</v>
      </c>
      <c r="H46" s="78">
        <f>SUM('Joy Operations'!$D47:$O47)</f>
        <v>2400</v>
      </c>
      <c r="I46" s="96">
        <f t="shared" si="10"/>
        <v>2400</v>
      </c>
      <c r="K46" s="78">
        <f>'Fix For Life'!$P247</f>
        <v>0</v>
      </c>
      <c r="L46" s="78">
        <f>SUM('Fix For Life'!$D46:$O46)</f>
        <v>0</v>
      </c>
      <c r="M46" s="96">
        <f t="shared" si="11"/>
        <v>0</v>
      </c>
      <c r="O46" s="78">
        <f>'Snip &amp; Tip'!$P247</f>
        <v>0</v>
      </c>
      <c r="P46" s="78">
        <f>SUM('Snip &amp; Tip'!$D46:$O46)</f>
        <v>0</v>
      </c>
      <c r="Q46" s="96">
        <f t="shared" si="12"/>
        <v>0</v>
      </c>
      <c r="S46" s="78">
        <f>NLOL!$P249</f>
        <v>0</v>
      </c>
      <c r="T46" s="78">
        <f>SUM(NLOL!$D47:$O47)</f>
        <v>0</v>
      </c>
      <c r="U46" s="96">
        <f t="shared" si="13"/>
        <v>0</v>
      </c>
      <c r="W46" s="78">
        <f t="shared" si="14"/>
        <v>0</v>
      </c>
      <c r="X46" s="78">
        <f t="shared" si="14"/>
        <v>2400</v>
      </c>
      <c r="Y46" s="96">
        <f t="shared" si="15"/>
        <v>2400</v>
      </c>
      <c r="AA46" s="96">
        <v>4234.990000000002</v>
      </c>
      <c r="AB46" s="118">
        <f t="shared" si="16"/>
        <v>4234.990000000002</v>
      </c>
    </row>
    <row r="47" spans="1:28" ht="15">
      <c r="A47" s="84"/>
      <c r="B47" s="83" t="s">
        <v>26</v>
      </c>
      <c r="C47" s="78">
        <f>'Almost Home'!$P250</f>
        <v>0</v>
      </c>
      <c r="D47" s="78">
        <f>SUM('Almost Home'!$D48:$O48)</f>
        <v>5300</v>
      </c>
      <c r="E47" s="96">
        <f t="shared" si="9"/>
        <v>5300</v>
      </c>
      <c r="G47" s="78">
        <f>'Joy Operations'!$P250</f>
        <v>0</v>
      </c>
      <c r="H47" s="78">
        <f>SUM('Joy Operations'!$D48:$O48)</f>
        <v>2000</v>
      </c>
      <c r="I47" s="96">
        <f t="shared" si="10"/>
        <v>2000</v>
      </c>
      <c r="K47" s="78">
        <f>'Fix For Life'!$P248</f>
        <v>-40.29</v>
      </c>
      <c r="L47" s="78">
        <f>SUM('Fix For Life'!$D47:$O47)</f>
        <v>0</v>
      </c>
      <c r="M47" s="96">
        <f t="shared" si="11"/>
        <v>40.29</v>
      </c>
      <c r="O47" s="78">
        <f>'Snip &amp; Tip'!$P248</f>
        <v>0</v>
      </c>
      <c r="P47" s="78">
        <f>SUM('Snip &amp; Tip'!$D47:$O47)</f>
        <v>0</v>
      </c>
      <c r="Q47" s="96">
        <f t="shared" si="12"/>
        <v>0</v>
      </c>
      <c r="S47" s="78">
        <f>NLOL!$P250</f>
        <v>0</v>
      </c>
      <c r="T47" s="78">
        <f>SUM(NLOL!$D48:$O48)</f>
        <v>1750</v>
      </c>
      <c r="U47" s="96">
        <f t="shared" si="13"/>
        <v>1750</v>
      </c>
      <c r="W47" s="78">
        <f t="shared" si="14"/>
        <v>-40.29</v>
      </c>
      <c r="X47" s="78">
        <f t="shared" si="14"/>
        <v>9050</v>
      </c>
      <c r="Y47" s="96">
        <f t="shared" si="15"/>
        <v>9090.29</v>
      </c>
      <c r="AA47" s="96">
        <v>8707.92</v>
      </c>
      <c r="AB47" s="118">
        <f t="shared" si="16"/>
        <v>8748.210000000001</v>
      </c>
    </row>
    <row r="48" spans="1:28" ht="15">
      <c r="A48" s="84"/>
      <c r="B48" s="83" t="s">
        <v>100</v>
      </c>
      <c r="C48" s="122">
        <f>'Almost Home'!$P251</f>
        <v>0</v>
      </c>
      <c r="D48" s="122">
        <f>SUM('Almost Home'!$D49:$O49)</f>
        <v>4400</v>
      </c>
      <c r="E48" s="96">
        <f>D48-C48</f>
        <v>4400</v>
      </c>
      <c r="G48" s="122">
        <f>'Joy Operations'!$P251</f>
        <v>0</v>
      </c>
      <c r="H48" s="122">
        <f>SUM('Joy Operations'!$D49:$O49)</f>
        <v>0</v>
      </c>
      <c r="I48" s="96">
        <f>H48-G48</f>
        <v>0</v>
      </c>
      <c r="K48" s="122">
        <f>'Fix For Life'!$P249</f>
        <v>0</v>
      </c>
      <c r="L48" s="122">
        <f>SUM('Fix For Life'!$D48:$O48)</f>
        <v>0</v>
      </c>
      <c r="M48" s="96">
        <f>L48-K48</f>
        <v>0</v>
      </c>
      <c r="O48" s="122">
        <f>'Snip &amp; Tip'!$P249</f>
        <v>0</v>
      </c>
      <c r="P48" s="122">
        <f>SUM('Snip &amp; Tip'!$D48:$O48)</f>
        <v>0</v>
      </c>
      <c r="Q48" s="96">
        <f>P48-O48</f>
        <v>0</v>
      </c>
      <c r="S48" s="122">
        <f>NLOL!$P251</f>
        <v>0</v>
      </c>
      <c r="T48" s="122">
        <f>SUM(NLOL!$D49:$O49)</f>
        <v>0</v>
      </c>
      <c r="U48" s="96">
        <f>T48-S48</f>
        <v>0</v>
      </c>
      <c r="W48" s="122">
        <f aca="true" t="shared" si="17" ref="W48:X51">+C48+G48+K48+O48+S48</f>
        <v>0</v>
      </c>
      <c r="X48" s="122">
        <f t="shared" si="17"/>
        <v>4400</v>
      </c>
      <c r="Y48" s="96">
        <f>X48-W48</f>
        <v>4400</v>
      </c>
      <c r="AA48" s="96"/>
      <c r="AB48" s="118"/>
    </row>
    <row r="49" spans="1:28" ht="15">
      <c r="A49" s="84"/>
      <c r="B49" s="83" t="s">
        <v>101</v>
      </c>
      <c r="C49" s="122">
        <f>'Almost Home'!$P252</f>
        <v>0</v>
      </c>
      <c r="D49" s="122">
        <f>SUM('Almost Home'!$D50:$O50)</f>
        <v>1025</v>
      </c>
      <c r="E49" s="96">
        <f>D49-C49</f>
        <v>1025</v>
      </c>
      <c r="G49" s="122">
        <f>'Joy Operations'!$P252</f>
        <v>0</v>
      </c>
      <c r="H49" s="122">
        <f>SUM('Joy Operations'!$D50:$O50)</f>
        <v>0</v>
      </c>
      <c r="I49" s="96">
        <f>H49-G49</f>
        <v>0</v>
      </c>
      <c r="K49" s="122">
        <f>'Fix For Life'!$P250</f>
        <v>0</v>
      </c>
      <c r="L49" s="122">
        <f>SUM('Fix For Life'!$D49:$O49)</f>
        <v>0</v>
      </c>
      <c r="M49" s="96">
        <f>L49-K49</f>
        <v>0</v>
      </c>
      <c r="O49" s="122">
        <f>'Snip &amp; Tip'!$P250</f>
        <v>0</v>
      </c>
      <c r="P49" s="122">
        <f>SUM('Snip &amp; Tip'!$D49:$O49)</f>
        <v>0</v>
      </c>
      <c r="Q49" s="96">
        <f>P49-O49</f>
        <v>0</v>
      </c>
      <c r="S49" s="122">
        <f>NLOL!$P252</f>
        <v>0</v>
      </c>
      <c r="T49" s="122">
        <f>SUM(NLOL!$D50:$O50)</f>
        <v>0</v>
      </c>
      <c r="U49" s="96">
        <f>T49-S49</f>
        <v>0</v>
      </c>
      <c r="W49" s="122">
        <f t="shared" si="17"/>
        <v>0</v>
      </c>
      <c r="X49" s="122">
        <f t="shared" si="17"/>
        <v>1025</v>
      </c>
      <c r="Y49" s="96">
        <f>X49-W49</f>
        <v>1025</v>
      </c>
      <c r="AA49" s="96"/>
      <c r="AB49" s="118"/>
    </row>
    <row r="50" spans="1:28" ht="15">
      <c r="A50" s="84"/>
      <c r="B50" s="83" t="s">
        <v>102</v>
      </c>
      <c r="C50" s="122">
        <f>'Almost Home'!$P253</f>
        <v>0</v>
      </c>
      <c r="D50" s="122">
        <f>SUM('Almost Home'!$D51:$O51)</f>
        <v>3000</v>
      </c>
      <c r="E50" s="96">
        <f>D50-C50</f>
        <v>3000</v>
      </c>
      <c r="G50" s="122">
        <f>'Joy Operations'!$P253</f>
        <v>0</v>
      </c>
      <c r="H50" s="122">
        <f>SUM('Joy Operations'!$D51:$O51)</f>
        <v>0</v>
      </c>
      <c r="I50" s="96">
        <f>H50-G50</f>
        <v>0</v>
      </c>
      <c r="K50" s="122">
        <f>'Fix For Life'!$P251</f>
        <v>0</v>
      </c>
      <c r="L50" s="122">
        <f>SUM('Fix For Life'!$D50:$O50)</f>
        <v>0</v>
      </c>
      <c r="M50" s="96">
        <f>L50-K50</f>
        <v>0</v>
      </c>
      <c r="O50" s="122">
        <f>'Snip &amp; Tip'!$P251</f>
        <v>0</v>
      </c>
      <c r="P50" s="122">
        <f>SUM('Snip &amp; Tip'!$D50:$O50)</f>
        <v>0</v>
      </c>
      <c r="Q50" s="96">
        <f>P50-O50</f>
        <v>0</v>
      </c>
      <c r="S50" s="122">
        <f>NLOL!$P253</f>
        <v>0</v>
      </c>
      <c r="T50" s="122">
        <f>SUM(NLOL!$D51:$O51)</f>
        <v>0</v>
      </c>
      <c r="U50" s="96">
        <f>T50-S50</f>
        <v>0</v>
      </c>
      <c r="W50" s="122">
        <f t="shared" si="17"/>
        <v>0</v>
      </c>
      <c r="X50" s="122">
        <f t="shared" si="17"/>
        <v>3000</v>
      </c>
      <c r="Y50" s="96">
        <f>X50-W50</f>
        <v>3000</v>
      </c>
      <c r="AA50" s="96"/>
      <c r="AB50" s="118"/>
    </row>
    <row r="51" spans="1:28" ht="15">
      <c r="A51" s="84"/>
      <c r="B51" s="83" t="s">
        <v>103</v>
      </c>
      <c r="C51" s="122">
        <f>'Almost Home'!$P254</f>
        <v>0</v>
      </c>
      <c r="D51" s="122">
        <f>SUM('Almost Home'!$D52:$O52)</f>
        <v>0</v>
      </c>
      <c r="E51" s="96">
        <f>D51-C51</f>
        <v>0</v>
      </c>
      <c r="G51" s="122">
        <f>'Joy Operations'!$P254</f>
        <v>0</v>
      </c>
      <c r="H51" s="122">
        <f>SUM('Joy Operations'!$D52:$O52)</f>
        <v>0</v>
      </c>
      <c r="I51" s="96">
        <f>H51-G51</f>
        <v>0</v>
      </c>
      <c r="K51" s="122">
        <f>'Fix For Life'!$P252</f>
        <v>0</v>
      </c>
      <c r="L51" s="122">
        <f>SUM('Fix For Life'!$D51:$O51)</f>
        <v>0</v>
      </c>
      <c r="M51" s="96">
        <f>L51-K51</f>
        <v>0</v>
      </c>
      <c r="O51" s="122">
        <f>'Snip &amp; Tip'!$P252</f>
        <v>0</v>
      </c>
      <c r="P51" s="122">
        <f>SUM('Snip &amp; Tip'!$D51:$O51)</f>
        <v>0</v>
      </c>
      <c r="Q51" s="96">
        <f>P51-O51</f>
        <v>0</v>
      </c>
      <c r="S51" s="122">
        <f>NLOL!$P254</f>
        <v>0</v>
      </c>
      <c r="T51" s="122">
        <f>SUM(NLOL!$D52:$O52)</f>
        <v>0</v>
      </c>
      <c r="U51" s="96">
        <f>T51-S51</f>
        <v>0</v>
      </c>
      <c r="W51" s="122">
        <f t="shared" si="17"/>
        <v>0</v>
      </c>
      <c r="X51" s="122">
        <f t="shared" si="17"/>
        <v>0</v>
      </c>
      <c r="Y51" s="96">
        <f>X51-W51</f>
        <v>0</v>
      </c>
      <c r="AA51" s="96"/>
      <c r="AB51" s="118"/>
    </row>
    <row r="52" spans="1:28" ht="15">
      <c r="A52" s="84"/>
      <c r="B52" s="83" t="s">
        <v>28</v>
      </c>
      <c r="C52" s="78">
        <f>'Almost Home'!$P256</f>
        <v>0</v>
      </c>
      <c r="D52" s="78">
        <f>SUM('Almost Home'!$D55:$O55)</f>
        <v>0</v>
      </c>
      <c r="E52" s="96">
        <f t="shared" si="9"/>
        <v>0</v>
      </c>
      <c r="G52" s="78">
        <f>'Joy Operations'!$P256</f>
        <v>0</v>
      </c>
      <c r="H52" s="78">
        <f>SUM('Joy Operations'!$D55:$O55)</f>
        <v>120</v>
      </c>
      <c r="I52" s="96">
        <f t="shared" si="10"/>
        <v>120</v>
      </c>
      <c r="K52" s="78">
        <f>'Fix For Life'!$P254</f>
        <v>0</v>
      </c>
      <c r="L52" s="78">
        <f>SUM('Fix For Life'!$D53:$O53)</f>
        <v>0</v>
      </c>
      <c r="M52" s="96">
        <f t="shared" si="11"/>
        <v>0</v>
      </c>
      <c r="O52" s="78">
        <f>'Snip &amp; Tip'!$P254</f>
        <v>0</v>
      </c>
      <c r="P52" s="78">
        <f>SUM('Snip &amp; Tip'!$D53:$O53)</f>
        <v>0</v>
      </c>
      <c r="Q52" s="96">
        <f t="shared" si="12"/>
        <v>0</v>
      </c>
      <c r="S52" s="78">
        <f>NLOL!$P256</f>
        <v>0</v>
      </c>
      <c r="T52" s="78">
        <f>SUM(NLOL!$D55:$O55)</f>
        <v>1090</v>
      </c>
      <c r="U52" s="96">
        <f t="shared" si="13"/>
        <v>1090</v>
      </c>
      <c r="W52" s="78">
        <f t="shared" si="14"/>
        <v>0</v>
      </c>
      <c r="X52" s="78">
        <f t="shared" si="14"/>
        <v>1210</v>
      </c>
      <c r="Y52" s="96">
        <f t="shared" si="15"/>
        <v>1210</v>
      </c>
      <c r="AA52" s="96">
        <v>1032.19</v>
      </c>
      <c r="AB52" s="118">
        <f t="shared" si="16"/>
        <v>1032.19</v>
      </c>
    </row>
    <row r="53" spans="1:28" ht="15">
      <c r="A53" s="84"/>
      <c r="B53" s="83" t="s">
        <v>29</v>
      </c>
      <c r="C53" s="78">
        <f>'Almost Home'!$P257</f>
        <v>0</v>
      </c>
      <c r="D53" s="78">
        <f>SUM('Almost Home'!$D56:$O56)</f>
        <v>0</v>
      </c>
      <c r="E53" s="96">
        <f t="shared" si="9"/>
        <v>0</v>
      </c>
      <c r="G53" s="78">
        <f>'Joy Operations'!$P257</f>
        <v>0</v>
      </c>
      <c r="H53" s="78">
        <f>SUM('Joy Operations'!$D56:$O56)</f>
        <v>0</v>
      </c>
      <c r="I53" s="96">
        <f t="shared" si="10"/>
        <v>0</v>
      </c>
      <c r="K53" s="78">
        <f>'Fix For Life'!$P255</f>
        <v>0</v>
      </c>
      <c r="L53" s="78">
        <f>SUM('Fix For Life'!$D54:$O54)</f>
        <v>0</v>
      </c>
      <c r="M53" s="96">
        <f t="shared" si="11"/>
        <v>0</v>
      </c>
      <c r="O53" s="78">
        <f>'Snip &amp; Tip'!$P255</f>
        <v>0</v>
      </c>
      <c r="P53" s="78">
        <f>SUM('Snip &amp; Tip'!$D54:$O54)</f>
        <v>0</v>
      </c>
      <c r="Q53" s="96">
        <f t="shared" si="12"/>
        <v>0</v>
      </c>
      <c r="S53" s="78">
        <f>NLOL!$P257</f>
        <v>0</v>
      </c>
      <c r="T53" s="78">
        <f>SUM(NLOL!$D56:$O56)</f>
        <v>600</v>
      </c>
      <c r="U53" s="96">
        <f t="shared" si="13"/>
        <v>600</v>
      </c>
      <c r="W53" s="78">
        <f t="shared" si="14"/>
        <v>0</v>
      </c>
      <c r="X53" s="78">
        <f t="shared" si="14"/>
        <v>600</v>
      </c>
      <c r="Y53" s="96">
        <f t="shared" si="15"/>
        <v>600</v>
      </c>
      <c r="AA53" s="96">
        <v>70</v>
      </c>
      <c r="AB53" s="118">
        <f t="shared" si="16"/>
        <v>70</v>
      </c>
    </row>
    <row r="54" spans="1:28" ht="15">
      <c r="A54" s="84"/>
      <c r="B54" s="83" t="s">
        <v>30</v>
      </c>
      <c r="C54" s="78">
        <f>'Almost Home'!$P258</f>
        <v>0</v>
      </c>
      <c r="D54" s="78">
        <f>SUM('Almost Home'!$D57:$O57)</f>
        <v>0</v>
      </c>
      <c r="E54" s="96">
        <f t="shared" si="9"/>
        <v>0</v>
      </c>
      <c r="G54" s="78">
        <f>'Joy Operations'!$P258</f>
        <v>0</v>
      </c>
      <c r="H54" s="78">
        <f>SUM('Joy Operations'!$D57:$O57)</f>
        <v>0</v>
      </c>
      <c r="I54" s="96">
        <f t="shared" si="10"/>
        <v>0</v>
      </c>
      <c r="K54" s="78">
        <f>'Fix For Life'!$P256</f>
        <v>0</v>
      </c>
      <c r="L54" s="78">
        <f>SUM('Fix For Life'!$D55:$O55)</f>
        <v>0</v>
      </c>
      <c r="M54" s="96">
        <f t="shared" si="11"/>
        <v>0</v>
      </c>
      <c r="O54" s="78">
        <f>'Snip &amp; Tip'!$P256</f>
        <v>0</v>
      </c>
      <c r="P54" s="78">
        <f>SUM('Snip &amp; Tip'!$D55:$O55)</f>
        <v>0</v>
      </c>
      <c r="Q54" s="96">
        <f t="shared" si="12"/>
        <v>0</v>
      </c>
      <c r="S54" s="78">
        <f>NLOL!$P258</f>
        <v>0</v>
      </c>
      <c r="T54" s="78">
        <f>SUM(NLOL!$D57:$O57)</f>
        <v>6800</v>
      </c>
      <c r="U54" s="96">
        <f t="shared" si="13"/>
        <v>6800</v>
      </c>
      <c r="W54" s="78">
        <f t="shared" si="14"/>
        <v>0</v>
      </c>
      <c r="X54" s="78">
        <f t="shared" si="14"/>
        <v>6800</v>
      </c>
      <c r="Y54" s="96">
        <f t="shared" si="15"/>
        <v>6800</v>
      </c>
      <c r="AA54" s="96">
        <v>3061.9</v>
      </c>
      <c r="AB54" s="118">
        <f t="shared" si="16"/>
        <v>3061.9</v>
      </c>
    </row>
    <row r="55" spans="1:28" ht="15">
      <c r="A55" s="84"/>
      <c r="B55" s="83" t="s">
        <v>64</v>
      </c>
      <c r="C55" s="78">
        <f>'Almost Home'!$P259</f>
        <v>0</v>
      </c>
      <c r="D55" s="78">
        <f>SUM('Almost Home'!$D58:$O58)</f>
        <v>0</v>
      </c>
      <c r="E55" s="96">
        <f t="shared" si="9"/>
        <v>0</v>
      </c>
      <c r="G55" s="78">
        <f>'Joy Operations'!$P259</f>
        <v>0</v>
      </c>
      <c r="H55" s="78">
        <f>SUM('Joy Operations'!$D58:$O58)</f>
        <v>0</v>
      </c>
      <c r="I55" s="96">
        <f t="shared" si="10"/>
        <v>0</v>
      </c>
      <c r="K55" s="78">
        <f>'Fix For Life'!$P257</f>
        <v>0</v>
      </c>
      <c r="L55" s="78">
        <f>SUM('Fix For Life'!$D56:$O56)</f>
        <v>0</v>
      </c>
      <c r="M55" s="96">
        <f t="shared" si="11"/>
        <v>0</v>
      </c>
      <c r="O55" s="78">
        <f>'Snip &amp; Tip'!$P257</f>
        <v>0</v>
      </c>
      <c r="P55" s="78">
        <f>SUM('Snip &amp; Tip'!$D56:$O56)</f>
        <v>0</v>
      </c>
      <c r="Q55" s="96">
        <f t="shared" si="12"/>
        <v>0</v>
      </c>
      <c r="S55" s="78">
        <f>NLOL!$P259</f>
        <v>0</v>
      </c>
      <c r="T55" s="78">
        <f>SUM(NLOL!$D58:$O58)</f>
        <v>900</v>
      </c>
      <c r="U55" s="96">
        <f t="shared" si="13"/>
        <v>900</v>
      </c>
      <c r="W55" s="78">
        <f t="shared" si="14"/>
        <v>0</v>
      </c>
      <c r="X55" s="78">
        <f t="shared" si="14"/>
        <v>900</v>
      </c>
      <c r="Y55" s="96">
        <f t="shared" si="15"/>
        <v>900</v>
      </c>
      <c r="AA55" s="96">
        <v>21578.22</v>
      </c>
      <c r="AB55" s="118">
        <f t="shared" si="16"/>
        <v>21578.22</v>
      </c>
    </row>
    <row r="56" spans="1:28" ht="15">
      <c r="A56" s="84"/>
      <c r="B56" s="83" t="s">
        <v>65</v>
      </c>
      <c r="C56" s="78">
        <f>'Almost Home'!$P260</f>
        <v>0</v>
      </c>
      <c r="D56" s="78">
        <f>SUM('Almost Home'!$D59:$O59)</f>
        <v>2800</v>
      </c>
      <c r="E56" s="96">
        <f t="shared" si="9"/>
        <v>2800</v>
      </c>
      <c r="G56" s="78">
        <f>'Joy Operations'!$P260</f>
        <v>0</v>
      </c>
      <c r="H56" s="78">
        <f>SUM('Joy Operations'!$D59:$O59)</f>
        <v>2700</v>
      </c>
      <c r="I56" s="96">
        <f t="shared" si="10"/>
        <v>2700</v>
      </c>
      <c r="K56" s="78">
        <f>'Fix For Life'!$P258</f>
        <v>-17.64</v>
      </c>
      <c r="L56" s="78">
        <f>SUM('Fix For Life'!$D57:$O57)</f>
        <v>0</v>
      </c>
      <c r="M56" s="96">
        <f t="shared" si="11"/>
        <v>17.64</v>
      </c>
      <c r="O56" s="78">
        <f>'Snip &amp; Tip'!$P258</f>
        <v>0</v>
      </c>
      <c r="P56" s="78">
        <f>SUM('Snip &amp; Tip'!$D57:$O57)</f>
        <v>0</v>
      </c>
      <c r="Q56" s="96">
        <f t="shared" si="12"/>
        <v>0</v>
      </c>
      <c r="S56" s="78">
        <f>NLOL!$P260</f>
        <v>0</v>
      </c>
      <c r="T56" s="78">
        <f>SUM(NLOL!$D59:$O59)</f>
        <v>0</v>
      </c>
      <c r="U56" s="96">
        <f t="shared" si="13"/>
        <v>0</v>
      </c>
      <c r="W56" s="78">
        <f t="shared" si="14"/>
        <v>-17.64</v>
      </c>
      <c r="X56" s="78">
        <f t="shared" si="14"/>
        <v>5500</v>
      </c>
      <c r="Y56" s="96">
        <f t="shared" si="15"/>
        <v>5517.64</v>
      </c>
      <c r="AA56" s="96">
        <v>11175.79</v>
      </c>
      <c r="AB56" s="118">
        <f t="shared" si="16"/>
        <v>11193.43</v>
      </c>
    </row>
    <row r="57" spans="1:28" ht="15">
      <c r="A57" s="84"/>
      <c r="B57" s="83" t="s">
        <v>31</v>
      </c>
      <c r="C57" s="78">
        <f>'Almost Home'!$P261</f>
        <v>0</v>
      </c>
      <c r="D57" s="78">
        <f>SUM('Almost Home'!$D60:$O60)</f>
        <v>0</v>
      </c>
      <c r="E57" s="96">
        <f t="shared" si="9"/>
        <v>0</v>
      </c>
      <c r="G57" s="78">
        <f>'Joy Operations'!$P261</f>
        <v>0</v>
      </c>
      <c r="H57" s="78">
        <f>SUM('Joy Operations'!$D60:$O60)</f>
        <v>1500</v>
      </c>
      <c r="I57" s="96">
        <f t="shared" si="10"/>
        <v>1500</v>
      </c>
      <c r="K57" s="78">
        <f>'Fix For Life'!$P259</f>
        <v>0</v>
      </c>
      <c r="L57" s="78">
        <f>SUM('Fix For Life'!$D58:$O58)</f>
        <v>0</v>
      </c>
      <c r="M57" s="96">
        <f t="shared" si="11"/>
        <v>0</v>
      </c>
      <c r="O57" s="78">
        <f>'Snip &amp; Tip'!$P259</f>
        <v>0</v>
      </c>
      <c r="P57" s="78">
        <f>SUM('Snip &amp; Tip'!$D58:$O58)</f>
        <v>0</v>
      </c>
      <c r="Q57" s="96">
        <f t="shared" si="12"/>
        <v>0</v>
      </c>
      <c r="S57" s="78">
        <f>NLOL!$P261</f>
        <v>0</v>
      </c>
      <c r="T57" s="78">
        <f>SUM(NLOL!$D60:$O60)</f>
        <v>800</v>
      </c>
      <c r="U57" s="96">
        <f t="shared" si="13"/>
        <v>800</v>
      </c>
      <c r="W57" s="78">
        <f t="shared" si="14"/>
        <v>0</v>
      </c>
      <c r="X57" s="78">
        <f t="shared" si="14"/>
        <v>2300</v>
      </c>
      <c r="Y57" s="96">
        <f t="shared" si="15"/>
        <v>2300</v>
      </c>
      <c r="AA57" s="96">
        <v>3588.28</v>
      </c>
      <c r="AB57" s="118">
        <f t="shared" si="16"/>
        <v>3588.28</v>
      </c>
    </row>
    <row r="58" spans="1:28" ht="15">
      <c r="A58" s="84"/>
      <c r="B58" s="83" t="s">
        <v>32</v>
      </c>
      <c r="C58" s="78">
        <f>'Almost Home'!$P263</f>
        <v>0</v>
      </c>
      <c r="D58" s="78">
        <f>SUM('Almost Home'!$D62:$O62)</f>
        <v>0</v>
      </c>
      <c r="E58" s="96">
        <f t="shared" si="9"/>
        <v>0</v>
      </c>
      <c r="G58" s="78">
        <f>'Joy Operations'!$P263</f>
        <v>0</v>
      </c>
      <c r="H58" s="78">
        <f>SUM('Joy Operations'!$D62:$O62)</f>
        <v>900</v>
      </c>
      <c r="I58" s="96">
        <f t="shared" si="10"/>
        <v>900</v>
      </c>
      <c r="K58" s="78">
        <f>'Fix For Life'!$P261</f>
        <v>0</v>
      </c>
      <c r="L58" s="78">
        <f>SUM('Fix For Life'!$D60:$O60)</f>
        <v>0</v>
      </c>
      <c r="M58" s="96">
        <f t="shared" si="11"/>
        <v>0</v>
      </c>
      <c r="O58" s="78">
        <f>'Snip &amp; Tip'!$P261</f>
        <v>0</v>
      </c>
      <c r="P58" s="78">
        <f>SUM('Snip &amp; Tip'!$D60:$O60)</f>
        <v>0</v>
      </c>
      <c r="Q58" s="96">
        <f t="shared" si="12"/>
        <v>0</v>
      </c>
      <c r="S58" s="78">
        <f>NLOL!$P263</f>
        <v>0</v>
      </c>
      <c r="T58" s="78">
        <f>SUM(NLOL!$D62:$O62)</f>
        <v>1300</v>
      </c>
      <c r="U58" s="96">
        <f t="shared" si="13"/>
        <v>1300</v>
      </c>
      <c r="W58" s="78">
        <f t="shared" si="14"/>
        <v>0</v>
      </c>
      <c r="X58" s="78">
        <f t="shared" si="14"/>
        <v>2200</v>
      </c>
      <c r="Y58" s="96">
        <f t="shared" si="15"/>
        <v>2200</v>
      </c>
      <c r="AA58" s="96">
        <v>-9.5</v>
      </c>
      <c r="AB58" s="118">
        <f t="shared" si="16"/>
        <v>-9.5</v>
      </c>
    </row>
    <row r="59" spans="1:28" ht="15">
      <c r="A59" s="84"/>
      <c r="B59" s="83" t="s">
        <v>33</v>
      </c>
      <c r="C59" s="78">
        <f>'Almost Home'!$P264</f>
        <v>0</v>
      </c>
      <c r="D59" s="78">
        <f>SUM('Almost Home'!$D63:$O63)</f>
        <v>0</v>
      </c>
      <c r="E59" s="96">
        <f t="shared" si="9"/>
        <v>0</v>
      </c>
      <c r="G59" s="78">
        <f>'Joy Operations'!$P264</f>
        <v>0</v>
      </c>
      <c r="H59" s="78">
        <f>SUM('Joy Operations'!$D63:$O63)</f>
        <v>0</v>
      </c>
      <c r="I59" s="96">
        <f t="shared" si="10"/>
        <v>0</v>
      </c>
      <c r="K59" s="78">
        <f>'Fix For Life'!$P262</f>
        <v>0</v>
      </c>
      <c r="L59" s="78">
        <f>SUM('Fix For Life'!$D61:$O61)</f>
        <v>0</v>
      </c>
      <c r="M59" s="96">
        <f t="shared" si="11"/>
        <v>0</v>
      </c>
      <c r="O59" s="78">
        <f>'Snip &amp; Tip'!$P262</f>
        <v>0</v>
      </c>
      <c r="P59" s="78">
        <f>SUM('Snip &amp; Tip'!$D61:$O61)</f>
        <v>0</v>
      </c>
      <c r="Q59" s="96">
        <f t="shared" si="12"/>
        <v>0</v>
      </c>
      <c r="S59" s="78">
        <f>NLOL!$P264</f>
        <v>0</v>
      </c>
      <c r="T59" s="78">
        <f>SUM(NLOL!$D63:$O63)</f>
        <v>3600</v>
      </c>
      <c r="U59" s="96">
        <f t="shared" si="13"/>
        <v>3600</v>
      </c>
      <c r="W59" s="78">
        <f t="shared" si="14"/>
        <v>0</v>
      </c>
      <c r="X59" s="78">
        <f t="shared" si="14"/>
        <v>3600</v>
      </c>
      <c r="Y59" s="96">
        <f t="shared" si="15"/>
        <v>3600</v>
      </c>
      <c r="AA59" s="96">
        <v>0</v>
      </c>
      <c r="AB59" s="118">
        <f t="shared" si="16"/>
        <v>0</v>
      </c>
    </row>
    <row r="60" spans="1:28" ht="15">
      <c r="A60" s="84"/>
      <c r="B60" s="83" t="s">
        <v>34</v>
      </c>
      <c r="C60" s="78">
        <f>'Almost Home'!$P265</f>
        <v>0</v>
      </c>
      <c r="D60" s="78">
        <f>SUM('Almost Home'!$D64:$O64)</f>
        <v>15200</v>
      </c>
      <c r="E60" s="96">
        <f t="shared" si="9"/>
        <v>15200</v>
      </c>
      <c r="G60" s="78">
        <f>'Joy Operations'!$P265</f>
        <v>0</v>
      </c>
      <c r="H60" s="78">
        <f>SUM('Joy Operations'!$D64:$O64)</f>
        <v>8400</v>
      </c>
      <c r="I60" s="96">
        <f t="shared" si="10"/>
        <v>8400</v>
      </c>
      <c r="K60" s="78">
        <f>'Fix For Life'!$P263</f>
        <v>973.68</v>
      </c>
      <c r="L60" s="78">
        <f>SUM('Fix For Life'!$D62:$O62)</f>
        <v>0</v>
      </c>
      <c r="M60" s="96">
        <f t="shared" si="11"/>
        <v>-973.68</v>
      </c>
      <c r="O60" s="78">
        <f>'Snip &amp; Tip'!$P263</f>
        <v>0</v>
      </c>
      <c r="P60" s="78">
        <f>SUM('Snip &amp; Tip'!$D62:$O62)</f>
        <v>0</v>
      </c>
      <c r="Q60" s="96">
        <f t="shared" si="12"/>
        <v>0</v>
      </c>
      <c r="S60" s="78">
        <f>NLOL!$P265</f>
        <v>0</v>
      </c>
      <c r="T60" s="78">
        <f>SUM(NLOL!$D64:$O64)</f>
        <v>0</v>
      </c>
      <c r="U60" s="96">
        <f t="shared" si="13"/>
        <v>0</v>
      </c>
      <c r="W60" s="78">
        <f t="shared" si="14"/>
        <v>973.68</v>
      </c>
      <c r="X60" s="78">
        <f t="shared" si="14"/>
        <v>23600</v>
      </c>
      <c r="Y60" s="96">
        <f t="shared" si="15"/>
        <v>22626.32</v>
      </c>
      <c r="AA60" s="96">
        <v>26089.079999999998</v>
      </c>
      <c r="AB60" s="118">
        <f t="shared" si="16"/>
        <v>25115.399999999998</v>
      </c>
    </row>
    <row r="61" spans="1:28" ht="15">
      <c r="A61" s="84"/>
      <c r="B61" s="83" t="s">
        <v>97</v>
      </c>
      <c r="C61" s="79">
        <f>'Almost Home'!$P266</f>
        <v>0</v>
      </c>
      <c r="D61" s="79">
        <f>SUM('Almost Home'!$D65:$O65)</f>
        <v>0</v>
      </c>
      <c r="E61" s="98">
        <f t="shared" si="9"/>
        <v>0</v>
      </c>
      <c r="G61" s="79">
        <f>'Joy Operations'!$P255</f>
        <v>0</v>
      </c>
      <c r="H61" s="79">
        <f>SUM('Joy Operations'!$D65:$O65)</f>
        <v>0</v>
      </c>
      <c r="I61" s="98">
        <f t="shared" si="10"/>
        <v>0</v>
      </c>
      <c r="K61" s="79">
        <f>'Fix For Life'!$P253</f>
        <v>110.25</v>
      </c>
      <c r="L61" s="79">
        <f>SUM('Fix For Life'!$D63:$O63)</f>
        <v>0</v>
      </c>
      <c r="M61" s="98">
        <f t="shared" si="11"/>
        <v>-110.25</v>
      </c>
      <c r="O61" s="79">
        <f>'Snip &amp; Tip'!$P264</f>
        <v>0</v>
      </c>
      <c r="P61" s="79">
        <f>SUM('Snip &amp; Tip'!$D63:$O63)</f>
        <v>0</v>
      </c>
      <c r="Q61" s="98">
        <f t="shared" si="12"/>
        <v>0</v>
      </c>
      <c r="S61" s="79">
        <f>NLOL!$P266</f>
        <v>0</v>
      </c>
      <c r="T61" s="79">
        <f>SUM(NLOL!$D65:$O65)</f>
        <v>0</v>
      </c>
      <c r="U61" s="98">
        <f t="shared" si="13"/>
        <v>0</v>
      </c>
      <c r="W61" s="79">
        <f t="shared" si="14"/>
        <v>110.25</v>
      </c>
      <c r="X61" s="79">
        <f t="shared" si="14"/>
        <v>0</v>
      </c>
      <c r="Y61" s="98">
        <f t="shared" si="15"/>
        <v>-110.25</v>
      </c>
      <c r="AA61" s="98">
        <f>2381.24000000001+1398</f>
        <v>3779.24000000001</v>
      </c>
      <c r="AB61" s="119">
        <f t="shared" si="16"/>
        <v>3668.99000000001</v>
      </c>
    </row>
    <row r="62" spans="1:28" s="85" customFormat="1" ht="15">
      <c r="A62" s="85" t="s">
        <v>59</v>
      </c>
      <c r="C62" s="86">
        <f>SUM(C29:C61)</f>
        <v>0</v>
      </c>
      <c r="D62" s="86">
        <f>SUM(D29:D61)</f>
        <v>261478.7256</v>
      </c>
      <c r="E62" s="99">
        <f>SUM(E29:E61)</f>
        <v>261478.7256</v>
      </c>
      <c r="F62" s="87"/>
      <c r="G62" s="86">
        <f>SUM(G29:G61)</f>
        <v>0</v>
      </c>
      <c r="H62" s="86">
        <f>SUM(H29:H61)</f>
        <v>407176.52839999995</v>
      </c>
      <c r="I62" s="99">
        <f>SUM(I29:I61)</f>
        <v>407176.52839999995</v>
      </c>
      <c r="J62" s="87"/>
      <c r="K62" s="86">
        <f>SUM(K29:K61)</f>
        <v>663.77</v>
      </c>
      <c r="L62" s="86">
        <f>SUM(L29:L61)</f>
        <v>0</v>
      </c>
      <c r="M62" s="99">
        <f>SUM(M29:M61)</f>
        <v>-663.77</v>
      </c>
      <c r="N62" s="87"/>
      <c r="O62" s="86">
        <f>SUM(O29:O61)</f>
        <v>0</v>
      </c>
      <c r="P62" s="86">
        <f>SUM(P29:P61)</f>
        <v>0</v>
      </c>
      <c r="Q62" s="99">
        <f>SUM(Q29:Q61)</f>
        <v>0</v>
      </c>
      <c r="R62" s="87"/>
      <c r="S62" s="86">
        <f>SUM(S29:S61)</f>
        <v>0</v>
      </c>
      <c r="T62" s="86">
        <f>SUM(T29:T61)</f>
        <v>181082.668</v>
      </c>
      <c r="U62" s="99">
        <f>SUM(U29:U61)</f>
        <v>181082.668</v>
      </c>
      <c r="V62" s="87"/>
      <c r="W62" s="86">
        <f>SUM(W29:W61)</f>
        <v>663.77</v>
      </c>
      <c r="X62" s="86">
        <f>SUM(X29:X61)</f>
        <v>849737.922</v>
      </c>
      <c r="Y62" s="99">
        <f>SUM(Y29:Y61)</f>
        <v>849074.152</v>
      </c>
      <c r="Z62" s="87"/>
      <c r="AA62" s="115">
        <f>SUM(AA29:AA61)</f>
        <v>822299.0738461539</v>
      </c>
      <c r="AB62" s="115">
        <f>SUM(AB29:AB61)</f>
        <v>821635.3038461538</v>
      </c>
    </row>
    <row r="63" spans="3:28" s="84" customFormat="1" ht="15">
      <c r="C63" s="88"/>
      <c r="D63" s="88"/>
      <c r="E63" s="100"/>
      <c r="F63" s="87"/>
      <c r="G63" s="88"/>
      <c r="H63" s="88"/>
      <c r="I63" s="100"/>
      <c r="J63" s="87"/>
      <c r="K63" s="88"/>
      <c r="L63" s="88"/>
      <c r="M63" s="100"/>
      <c r="N63" s="87"/>
      <c r="O63" s="88"/>
      <c r="P63" s="88"/>
      <c r="Q63" s="100"/>
      <c r="R63" s="87"/>
      <c r="S63" s="88"/>
      <c r="T63" s="88"/>
      <c r="U63" s="100"/>
      <c r="V63" s="87"/>
      <c r="W63" s="88"/>
      <c r="X63" s="88"/>
      <c r="Y63" s="100"/>
      <c r="Z63" s="87"/>
      <c r="AA63" s="113"/>
      <c r="AB63" s="113"/>
    </row>
    <row r="64" spans="1:28" s="82" customFormat="1" ht="15.75" thickBot="1">
      <c r="A64" s="89" t="s">
        <v>60</v>
      </c>
      <c r="B64" s="89"/>
      <c r="C64" s="90">
        <f>+C22-C62</f>
        <v>0</v>
      </c>
      <c r="D64" s="90">
        <f>+D22-D62</f>
        <v>-185108.7256</v>
      </c>
      <c r="E64" s="101">
        <f>+C64-D64</f>
        <v>185108.7256</v>
      </c>
      <c r="F64" s="87"/>
      <c r="G64" s="90">
        <f>+G22-G62</f>
        <v>0</v>
      </c>
      <c r="H64" s="90">
        <f>+H22-H62</f>
        <v>958.471600000048</v>
      </c>
      <c r="I64" s="101">
        <f>+G64-H64</f>
        <v>-958.471600000048</v>
      </c>
      <c r="J64" s="87"/>
      <c r="K64" s="90">
        <f>+K22-K62</f>
        <v>2671.23</v>
      </c>
      <c r="L64" s="90">
        <f>+L22-L62</f>
        <v>0</v>
      </c>
      <c r="M64" s="101">
        <f>+K64-L64</f>
        <v>2671.23</v>
      </c>
      <c r="N64" s="87"/>
      <c r="O64" s="90">
        <f>+O22-O62</f>
        <v>0</v>
      </c>
      <c r="P64" s="90">
        <f>+P22-P62</f>
        <v>0</v>
      </c>
      <c r="Q64" s="101">
        <f>+O64-P64</f>
        <v>0</v>
      </c>
      <c r="R64" s="87"/>
      <c r="S64" s="90">
        <f>+S22-S62</f>
        <v>0</v>
      </c>
      <c r="T64" s="90">
        <f>+T22-T62</f>
        <v>198035.332</v>
      </c>
      <c r="U64" s="101">
        <f>+S64-T64</f>
        <v>-198035.332</v>
      </c>
      <c r="V64" s="87"/>
      <c r="W64" s="90">
        <f>+W22-W62</f>
        <v>2671.23</v>
      </c>
      <c r="X64" s="90">
        <f>+X22-X62</f>
        <v>13885.07799999998</v>
      </c>
      <c r="Y64" s="101">
        <f>+W64-X64</f>
        <v>-11213.84799999998</v>
      </c>
      <c r="Z64" s="87"/>
      <c r="AA64" s="101">
        <f>+AA22-AA62</f>
        <v>-106534.23384615395</v>
      </c>
      <c r="AB64" s="101">
        <f>W64-AA64</f>
        <v>109205.46384615394</v>
      </c>
    </row>
    <row r="65" spans="5:25" ht="15.75" thickTop="1">
      <c r="E65" s="78">
        <f>E64-'Almost Home'!P336</f>
        <v>185108.7256</v>
      </c>
      <c r="F65" s="87"/>
      <c r="G65" s="78"/>
      <c r="H65" s="78"/>
      <c r="I65" s="78">
        <f>I64-'Joy Operations'!P336</f>
        <v>-958.471600000048</v>
      </c>
      <c r="J65" s="87"/>
      <c r="K65" s="78"/>
      <c r="L65" s="78"/>
      <c r="M65" s="78">
        <f>M64-'Fix For Life'!P334</f>
        <v>0</v>
      </c>
      <c r="N65" s="87"/>
      <c r="O65" s="78"/>
      <c r="P65" s="78"/>
      <c r="Q65" s="78">
        <f>Q64-'Snip &amp; Tip'!P334</f>
        <v>0</v>
      </c>
      <c r="R65" s="87"/>
      <c r="S65" s="78"/>
      <c r="T65" s="78"/>
      <c r="U65" s="78">
        <f>U64-NLOL!P336</f>
        <v>-198035.332</v>
      </c>
      <c r="V65" s="87"/>
      <c r="Y65" s="78">
        <f>Y62+Y22-Y64</f>
        <v>-1.8189894035458565E-11</v>
      </c>
    </row>
    <row r="66" spans="6:25" ht="15">
      <c r="F66" s="87"/>
      <c r="G66" s="78"/>
      <c r="H66" s="78"/>
      <c r="I66" s="78"/>
      <c r="J66" s="87"/>
      <c r="K66" s="78"/>
      <c r="L66" s="78"/>
      <c r="M66" s="78"/>
      <c r="N66" s="87"/>
      <c r="O66" s="78"/>
      <c r="P66" s="78"/>
      <c r="Q66" s="78"/>
      <c r="R66" s="87"/>
      <c r="S66" s="78"/>
      <c r="T66" s="78"/>
      <c r="U66" s="78"/>
      <c r="V66" s="87"/>
      <c r="Y66" s="78">
        <f>Y64-'Total Operating'!P336</f>
        <v>-11213.84799999998</v>
      </c>
    </row>
    <row r="67" spans="11:21" ht="15">
      <c r="K67" s="78"/>
      <c r="L67" s="78"/>
      <c r="M67" s="78"/>
      <c r="O67" s="78"/>
      <c r="P67" s="78"/>
      <c r="Q67" s="78"/>
      <c r="S67" s="78"/>
      <c r="T67" s="78"/>
      <c r="U67" s="78"/>
    </row>
    <row r="68" spans="11:21" ht="15">
      <c r="K68" s="78"/>
      <c r="L68" s="78"/>
      <c r="M68" s="78"/>
      <c r="O68" s="78"/>
      <c r="P68" s="78"/>
      <c r="Q68" s="78"/>
      <c r="S68" s="78"/>
      <c r="T68" s="78"/>
      <c r="U68" s="78"/>
    </row>
  </sheetData>
  <sheetProtection/>
  <mergeCells count="6">
    <mergeCell ref="C5:E5"/>
    <mergeCell ref="G5:I5"/>
    <mergeCell ref="K5:M5"/>
    <mergeCell ref="O5:Q5"/>
    <mergeCell ref="S5:U5"/>
    <mergeCell ref="W5:Y5"/>
  </mergeCells>
  <printOptions/>
  <pageMargins left="0.24" right="0.15" top="0.43" bottom="0.39" header="0.3" footer="0.3"/>
  <pageSetup fitToHeight="1" fitToWidth="1" horizontalDpi="600" verticalDpi="600" orientation="landscape" scale="52"/>
  <customProperties>
    <customPr name="EpmWorksheetKeyString_GUID" r:id="rId4"/>
  </customPropertie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C12"/>
    </sheetView>
  </sheetViews>
  <sheetFormatPr defaultColWidth="9.140625" defaultRowHeight="15"/>
  <cols>
    <col min="1" max="1" width="28.28125" style="0" customWidth="1"/>
  </cols>
  <sheetData/>
  <sheetProtection/>
  <printOptions/>
  <pageMargins left="0.7" right="0.7" top="0.75" bottom="0.75" header="0.3" footer="0.3"/>
  <pageSetup orientation="portrait" paperSize="9"/>
  <customProperties>
    <customPr name="EpmWorksheetKeyString_GUID" r:id="rId1"/>
  </customProperties>
</worksheet>
</file>

<file path=xl/worksheets/sheet11.xml><?xml version="1.0" encoding="utf-8"?>
<worksheet xmlns="http://schemas.openxmlformats.org/spreadsheetml/2006/main" xmlns:r="http://schemas.openxmlformats.org/officeDocument/2006/relationships">
  <dimension ref="A1:S72"/>
  <sheetViews>
    <sheetView zoomScalePageLayoutView="0" workbookViewId="0" topLeftCell="A1">
      <selection activeCell="D8" sqref="D8"/>
    </sheetView>
  </sheetViews>
  <sheetFormatPr defaultColWidth="8.8515625" defaultRowHeight="15"/>
  <cols>
    <col min="1" max="1" width="21.57421875" style="318" customWidth="1"/>
    <col min="2" max="2" width="7.28125" style="317" customWidth="1"/>
    <col min="3" max="7" width="6.8515625" style="317" customWidth="1"/>
    <col min="8" max="8" width="7.421875" style="317" bestFit="1" customWidth="1"/>
    <col min="9" max="10" width="6.8515625" style="317" customWidth="1"/>
    <col min="11" max="11" width="6.8515625" style="318" customWidth="1"/>
    <col min="12" max="12" width="6.8515625" style="318" bestFit="1" customWidth="1"/>
    <col min="13" max="13" width="6.8515625" style="318" customWidth="1"/>
    <col min="14" max="14" width="9.57421875" style="318" customWidth="1"/>
    <col min="15" max="15" width="13.7109375" style="318" customWidth="1"/>
    <col min="16" max="16" width="12.140625" style="359" customWidth="1"/>
    <col min="17" max="17" width="11.7109375" style="352" customWidth="1"/>
    <col min="18" max="16384" width="8.8515625" style="318" customWidth="1"/>
  </cols>
  <sheetData>
    <row r="1" spans="1:15" ht="12" thickBot="1">
      <c r="A1" s="316" t="s">
        <v>61</v>
      </c>
      <c r="M1" s="319"/>
      <c r="N1" s="320" t="s">
        <v>147</v>
      </c>
      <c r="O1" s="321">
        <f>'Total Operating'!P66</f>
        <v>863622.922</v>
      </c>
    </row>
    <row r="2" spans="1:15" ht="12.75" customHeight="1" thickBot="1">
      <c r="A2" s="316" t="s">
        <v>148</v>
      </c>
      <c r="M2" s="323"/>
      <c r="N2" s="324" t="s">
        <v>149</v>
      </c>
      <c r="O2" s="325">
        <f>+O49-O1</f>
        <v>0.0779999999795109</v>
      </c>
    </row>
    <row r="3" ht="23.25" thickBot="1">
      <c r="A3" s="316" t="s">
        <v>274</v>
      </c>
    </row>
    <row r="4" spans="3:17" ht="12" thickBot="1">
      <c r="C4" s="326"/>
      <c r="D4" s="326"/>
      <c r="Q4" s="356"/>
    </row>
    <row r="5" spans="2:17" ht="17.25" customHeight="1" thickBot="1">
      <c r="B5" s="327" t="s">
        <v>150</v>
      </c>
      <c r="C5" s="328" t="s">
        <v>36</v>
      </c>
      <c r="D5" s="328" t="s">
        <v>37</v>
      </c>
      <c r="E5" s="328" t="s">
        <v>38</v>
      </c>
      <c r="F5" s="328" t="s">
        <v>39</v>
      </c>
      <c r="G5" s="328" t="s">
        <v>40</v>
      </c>
      <c r="H5" s="328" t="s">
        <v>53</v>
      </c>
      <c r="I5" s="328" t="s">
        <v>45</v>
      </c>
      <c r="J5" s="328" t="s">
        <v>46</v>
      </c>
      <c r="K5" s="328" t="s">
        <v>47</v>
      </c>
      <c r="L5" s="328" t="s">
        <v>48</v>
      </c>
      <c r="M5" s="328" t="s">
        <v>49</v>
      </c>
      <c r="N5" s="328" t="s">
        <v>98</v>
      </c>
      <c r="O5" s="329" t="s">
        <v>69</v>
      </c>
      <c r="P5" s="360"/>
      <c r="Q5" s="357"/>
    </row>
    <row r="6" spans="1:17" ht="11.25">
      <c r="A6" s="330" t="s">
        <v>151</v>
      </c>
      <c r="B6" s="331"/>
      <c r="C6" s="331"/>
      <c r="D6" s="331"/>
      <c r="E6" s="331"/>
      <c r="F6" s="331"/>
      <c r="G6" s="331"/>
      <c r="H6" s="331"/>
      <c r="I6" s="331"/>
      <c r="J6" s="331"/>
      <c r="K6" s="332"/>
      <c r="L6" s="332"/>
      <c r="M6" s="332"/>
      <c r="N6" s="332"/>
      <c r="O6" s="332"/>
      <c r="Q6" s="358"/>
    </row>
    <row r="7" spans="1:17" ht="11.25">
      <c r="A7" s="322" t="s">
        <v>152</v>
      </c>
      <c r="B7" s="317" t="s">
        <v>153</v>
      </c>
      <c r="C7" s="333">
        <v>4800</v>
      </c>
      <c r="D7" s="333">
        <v>4800</v>
      </c>
      <c r="E7" s="333">
        <v>4800</v>
      </c>
      <c r="F7" s="333">
        <v>4800</v>
      </c>
      <c r="G7" s="333">
        <v>4800</v>
      </c>
      <c r="H7" s="333">
        <v>4800</v>
      </c>
      <c r="I7" s="333">
        <v>4800</v>
      </c>
      <c r="J7" s="333">
        <v>4800</v>
      </c>
      <c r="K7" s="333">
        <v>4800</v>
      </c>
      <c r="L7" s="333">
        <v>4800</v>
      </c>
      <c r="M7" s="333">
        <v>4800</v>
      </c>
      <c r="N7" s="333">
        <v>4800</v>
      </c>
      <c r="O7" s="334">
        <f>SUM(C7:N7)</f>
        <v>57600</v>
      </c>
      <c r="P7" s="361"/>
      <c r="Q7" s="358"/>
    </row>
    <row r="8" spans="1:17" ht="11.25">
      <c r="A8" s="322" t="s">
        <v>154</v>
      </c>
      <c r="B8" s="317" t="s">
        <v>153</v>
      </c>
      <c r="C8" s="333">
        <v>10100</v>
      </c>
      <c r="D8" s="333">
        <v>12781</v>
      </c>
      <c r="E8" s="333">
        <v>12000</v>
      </c>
      <c r="F8" s="333">
        <v>12000</v>
      </c>
      <c r="G8" s="333">
        <v>12000</v>
      </c>
      <c r="H8" s="333">
        <v>11000</v>
      </c>
      <c r="I8" s="333">
        <v>10000</v>
      </c>
      <c r="J8" s="333">
        <v>12000</v>
      </c>
      <c r="K8" s="333">
        <v>12000</v>
      </c>
      <c r="L8" s="333">
        <v>13129</v>
      </c>
      <c r="M8" s="333">
        <v>12000</v>
      </c>
      <c r="N8" s="333">
        <v>13500</v>
      </c>
      <c r="O8" s="334">
        <f>SUM(C8:N8)</f>
        <v>142510</v>
      </c>
      <c r="P8" s="361"/>
      <c r="Q8" s="358"/>
    </row>
    <row r="9" spans="1:17" ht="11.25">
      <c r="A9" s="322" t="s">
        <v>155</v>
      </c>
      <c r="B9" s="317" t="s">
        <v>153</v>
      </c>
      <c r="C9" s="333">
        <f>'Almost Home'!D13</f>
        <v>1025</v>
      </c>
      <c r="D9" s="333">
        <f>'Almost Home'!E13</f>
        <v>1025</v>
      </c>
      <c r="E9" s="333">
        <f>'Almost Home'!F13</f>
        <v>1025</v>
      </c>
      <c r="F9" s="333">
        <f>'Almost Home'!G13</f>
        <v>1025</v>
      </c>
      <c r="G9" s="333">
        <f>'Almost Home'!H13</f>
        <v>1025</v>
      </c>
      <c r="H9" s="333">
        <f>'Almost Home'!I13</f>
        <v>1025</v>
      </c>
      <c r="I9" s="333">
        <f>'Almost Home'!J13</f>
        <v>1025</v>
      </c>
      <c r="J9" s="333">
        <f>'Almost Home'!K13</f>
        <v>1025</v>
      </c>
      <c r="K9" s="333">
        <f>'Almost Home'!L13</f>
        <v>1025</v>
      </c>
      <c r="L9" s="333">
        <f>'Almost Home'!M13</f>
        <v>1025</v>
      </c>
      <c r="M9" s="333">
        <f>'Almost Home'!N13</f>
        <v>1025</v>
      </c>
      <c r="N9" s="333">
        <f>'Almost Home'!O13</f>
        <v>1025</v>
      </c>
      <c r="O9" s="397">
        <f>SUM(C9:N9)</f>
        <v>12300</v>
      </c>
      <c r="P9" s="361"/>
      <c r="Q9" s="358">
        <f>SUM(O7:O9)</f>
        <v>212410</v>
      </c>
    </row>
    <row r="10" spans="1:17" ht="11.25">
      <c r="A10" s="335"/>
      <c r="B10" s="317" t="s">
        <v>153</v>
      </c>
      <c r="C10" s="333"/>
      <c r="D10" s="333"/>
      <c r="E10" s="333"/>
      <c r="F10" s="333"/>
      <c r="G10" s="333"/>
      <c r="H10" s="333"/>
      <c r="I10" s="333"/>
      <c r="J10" s="333"/>
      <c r="K10" s="333"/>
      <c r="L10" s="333"/>
      <c r="M10" s="333"/>
      <c r="N10" s="333"/>
      <c r="O10" s="334">
        <f>SUM(C10:N10)</f>
        <v>0</v>
      </c>
      <c r="P10" s="361"/>
      <c r="Q10" s="358"/>
    </row>
    <row r="11" spans="3:17" ht="11.25">
      <c r="C11" s="336"/>
      <c r="D11" s="336"/>
      <c r="E11" s="337"/>
      <c r="F11" s="337"/>
      <c r="G11" s="337"/>
      <c r="H11" s="337"/>
      <c r="I11" s="337"/>
      <c r="J11" s="337"/>
      <c r="K11" s="338"/>
      <c r="L11" s="338"/>
      <c r="M11" s="338"/>
      <c r="N11" s="338"/>
      <c r="O11" s="339"/>
      <c r="P11" s="361"/>
      <c r="Q11" s="358"/>
    </row>
    <row r="12" spans="1:17" ht="11.25">
      <c r="A12" s="330" t="s">
        <v>156</v>
      </c>
      <c r="B12" s="331"/>
      <c r="C12" s="340"/>
      <c r="D12" s="340"/>
      <c r="E12" s="340"/>
      <c r="F12" s="340"/>
      <c r="G12" s="340"/>
      <c r="H12" s="340"/>
      <c r="I12" s="340"/>
      <c r="J12" s="340"/>
      <c r="K12" s="341"/>
      <c r="L12" s="341"/>
      <c r="M12" s="341"/>
      <c r="N12" s="341"/>
      <c r="O12" s="341"/>
      <c r="P12" s="361"/>
      <c r="Q12" s="358"/>
    </row>
    <row r="13" spans="1:19" ht="11.25">
      <c r="A13" s="318" t="s">
        <v>157</v>
      </c>
      <c r="B13" s="317" t="s">
        <v>39</v>
      </c>
      <c r="C13" s="333"/>
      <c r="D13" s="333"/>
      <c r="E13" s="333"/>
      <c r="F13" s="333">
        <v>18000</v>
      </c>
      <c r="G13" s="333"/>
      <c r="H13" s="333"/>
      <c r="I13" s="333"/>
      <c r="J13" s="333"/>
      <c r="K13" s="342"/>
      <c r="L13" s="342"/>
      <c r="M13" s="343"/>
      <c r="N13" s="342"/>
      <c r="O13" s="397">
        <f aca="true" t="shared" si="0" ref="O13:O19">SUM(C13:N13)</f>
        <v>18000</v>
      </c>
      <c r="P13" s="361"/>
      <c r="Q13" s="358"/>
      <c r="S13" s="318" t="s">
        <v>216</v>
      </c>
    </row>
    <row r="14" spans="1:17" ht="11.25">
      <c r="A14" s="318" t="s">
        <v>186</v>
      </c>
      <c r="C14" s="333"/>
      <c r="D14" s="333">
        <v>1500</v>
      </c>
      <c r="E14" s="333">
        <v>1500</v>
      </c>
      <c r="F14" s="333"/>
      <c r="G14" s="333"/>
      <c r="H14" s="333"/>
      <c r="I14" s="333"/>
      <c r="J14" s="333"/>
      <c r="K14" s="342"/>
      <c r="L14" s="342"/>
      <c r="M14" s="344">
        <v>0</v>
      </c>
      <c r="N14" s="342"/>
      <c r="O14" s="397">
        <f t="shared" si="0"/>
        <v>3000</v>
      </c>
      <c r="P14" s="361"/>
      <c r="Q14" s="358"/>
    </row>
    <row r="15" spans="1:17" ht="11.25">
      <c r="A15" s="318" t="s">
        <v>260</v>
      </c>
      <c r="B15" s="317" t="s">
        <v>158</v>
      </c>
      <c r="C15" s="333"/>
      <c r="D15" s="333"/>
      <c r="E15" s="333"/>
      <c r="F15" s="333">
        <v>0</v>
      </c>
      <c r="G15" s="333">
        <v>0</v>
      </c>
      <c r="H15" s="345"/>
      <c r="I15" s="333"/>
      <c r="J15" s="333"/>
      <c r="K15" s="342"/>
      <c r="L15" s="342"/>
      <c r="M15" s="342">
        <v>20000</v>
      </c>
      <c r="N15" s="342"/>
      <c r="O15" s="397">
        <f t="shared" si="0"/>
        <v>20000</v>
      </c>
      <c r="P15" s="361"/>
      <c r="Q15" s="358"/>
    </row>
    <row r="16" spans="1:17" ht="11.25">
      <c r="A16" s="318" t="s">
        <v>270</v>
      </c>
      <c r="B16" s="317" t="s">
        <v>49</v>
      </c>
      <c r="C16" s="333"/>
      <c r="D16" s="333"/>
      <c r="E16" s="333"/>
      <c r="F16" s="333"/>
      <c r="G16" s="333">
        <v>7000</v>
      </c>
      <c r="H16" s="345"/>
      <c r="I16" s="333"/>
      <c r="J16" s="333"/>
      <c r="K16" s="342">
        <v>0</v>
      </c>
      <c r="L16" s="342"/>
      <c r="M16" s="342"/>
      <c r="N16" s="342"/>
      <c r="O16" s="397">
        <f t="shared" si="0"/>
        <v>7000</v>
      </c>
      <c r="P16" s="361"/>
      <c r="Q16" s="358"/>
    </row>
    <row r="17" spans="1:17" ht="22.5">
      <c r="A17" s="318" t="s">
        <v>262</v>
      </c>
      <c r="B17" s="317" t="s">
        <v>272</v>
      </c>
      <c r="C17" s="333"/>
      <c r="D17" s="333"/>
      <c r="E17" s="346">
        <v>0</v>
      </c>
      <c r="F17" s="333"/>
      <c r="G17" s="333"/>
      <c r="H17" s="333"/>
      <c r="I17" s="333"/>
      <c r="J17" s="333"/>
      <c r="K17" s="342">
        <v>12000</v>
      </c>
      <c r="L17" s="342"/>
      <c r="M17" s="342"/>
      <c r="N17" s="342"/>
      <c r="O17" s="397">
        <f t="shared" si="0"/>
        <v>12000</v>
      </c>
      <c r="P17" s="361"/>
      <c r="Q17" s="358"/>
    </row>
    <row r="18" spans="1:17" ht="11.25">
      <c r="A18" s="318" t="s">
        <v>271</v>
      </c>
      <c r="B18" s="317" t="s">
        <v>273</v>
      </c>
      <c r="C18" s="333">
        <v>100</v>
      </c>
      <c r="D18" s="333">
        <v>100</v>
      </c>
      <c r="E18" s="333">
        <v>100</v>
      </c>
      <c r="F18" s="333">
        <v>100</v>
      </c>
      <c r="G18" s="333">
        <v>100</v>
      </c>
      <c r="H18" s="333">
        <v>100</v>
      </c>
      <c r="I18" s="333">
        <v>100</v>
      </c>
      <c r="J18" s="333">
        <v>100</v>
      </c>
      <c r="K18" s="333">
        <v>100</v>
      </c>
      <c r="L18" s="333">
        <v>100</v>
      </c>
      <c r="M18" s="333">
        <v>100</v>
      </c>
      <c r="N18" s="333">
        <v>100</v>
      </c>
      <c r="O18" s="397">
        <f t="shared" si="0"/>
        <v>1200</v>
      </c>
      <c r="P18" s="361"/>
      <c r="Q18" s="358"/>
    </row>
    <row r="19" spans="1:17" ht="11.25">
      <c r="A19" s="318" t="s">
        <v>183</v>
      </c>
      <c r="B19" s="317" t="s">
        <v>38</v>
      </c>
      <c r="C19" s="347"/>
      <c r="D19" s="347"/>
      <c r="E19" s="333">
        <v>10000</v>
      </c>
      <c r="F19" s="333">
        <v>0</v>
      </c>
      <c r="G19" s="333"/>
      <c r="H19" s="333"/>
      <c r="I19" s="333"/>
      <c r="J19" s="333"/>
      <c r="K19" s="342"/>
      <c r="L19" s="342"/>
      <c r="M19" s="342"/>
      <c r="N19" s="342"/>
      <c r="O19" s="397">
        <f t="shared" si="0"/>
        <v>10000</v>
      </c>
      <c r="P19" s="361"/>
      <c r="Q19" s="358"/>
    </row>
    <row r="20" spans="1:17" ht="11.25">
      <c r="A20" s="330" t="s">
        <v>159</v>
      </c>
      <c r="B20" s="331"/>
      <c r="C20" s="340"/>
      <c r="D20" s="340"/>
      <c r="E20" s="340"/>
      <c r="F20" s="340"/>
      <c r="G20" s="340"/>
      <c r="H20" s="340"/>
      <c r="I20" s="340"/>
      <c r="J20" s="340"/>
      <c r="K20" s="341"/>
      <c r="L20" s="341"/>
      <c r="M20" s="341"/>
      <c r="N20" s="341"/>
      <c r="O20" s="397"/>
      <c r="P20" s="361"/>
      <c r="Q20" s="358"/>
    </row>
    <row r="21" spans="1:17" ht="11.25">
      <c r="A21" s="318" t="s">
        <v>214</v>
      </c>
      <c r="B21" s="317" t="s">
        <v>160</v>
      </c>
      <c r="C21" s="333"/>
      <c r="D21" s="333"/>
      <c r="E21" s="333"/>
      <c r="F21" s="333"/>
      <c r="G21" s="333">
        <v>0</v>
      </c>
      <c r="H21" s="333"/>
      <c r="I21" s="333"/>
      <c r="J21" s="333"/>
      <c r="K21" s="342"/>
      <c r="L21" s="342"/>
      <c r="M21" s="342"/>
      <c r="N21" s="342"/>
      <c r="O21" s="397">
        <f>SUM(C21:N21)</f>
        <v>0</v>
      </c>
      <c r="P21" s="361"/>
      <c r="Q21" s="358"/>
    </row>
    <row r="22" spans="1:17" ht="11.25">
      <c r="A22" s="318" t="s">
        <v>161</v>
      </c>
      <c r="B22" s="317" t="s">
        <v>53</v>
      </c>
      <c r="C22" s="333"/>
      <c r="D22" s="333"/>
      <c r="E22" s="333"/>
      <c r="F22" s="333"/>
      <c r="G22" s="333"/>
      <c r="H22" s="333">
        <v>67000</v>
      </c>
      <c r="I22" s="333"/>
      <c r="J22" s="333"/>
      <c r="K22" s="342"/>
      <c r="L22" s="342"/>
      <c r="M22" s="342"/>
      <c r="N22" s="342"/>
      <c r="O22" s="397">
        <f>SUM(C22:N22)</f>
        <v>67000</v>
      </c>
      <c r="P22" s="361"/>
      <c r="Q22" s="358"/>
    </row>
    <row r="23" spans="1:17" ht="11.25">
      <c r="A23" s="318" t="s">
        <v>265</v>
      </c>
      <c r="B23" s="317" t="s">
        <v>264</v>
      </c>
      <c r="C23" s="333"/>
      <c r="D23" s="333">
        <v>10000</v>
      </c>
      <c r="E23" s="333"/>
      <c r="F23" s="333"/>
      <c r="G23" s="333"/>
      <c r="H23" s="333"/>
      <c r="I23" s="333"/>
      <c r="J23" s="333"/>
      <c r="K23" s="342"/>
      <c r="L23" s="342"/>
      <c r="M23" s="342"/>
      <c r="N23" s="342"/>
      <c r="O23" s="341">
        <f>SUM(C23:N23)</f>
        <v>10000</v>
      </c>
      <c r="P23" s="361"/>
      <c r="Q23" s="358">
        <f>SUM(O13:O23)</f>
        <v>148200</v>
      </c>
    </row>
    <row r="24" spans="3:17" ht="11.25">
      <c r="C24" s="336"/>
      <c r="D24" s="336"/>
      <c r="E24" s="337"/>
      <c r="F24" s="337"/>
      <c r="G24" s="337"/>
      <c r="H24" s="337"/>
      <c r="I24" s="337"/>
      <c r="J24" s="337"/>
      <c r="K24" s="338"/>
      <c r="L24" s="338"/>
      <c r="M24" s="338"/>
      <c r="N24" s="338"/>
      <c r="O24" s="339"/>
      <c r="P24" s="361"/>
      <c r="Q24" s="358"/>
    </row>
    <row r="25" spans="1:17" ht="11.25">
      <c r="A25" s="330" t="s">
        <v>162</v>
      </c>
      <c r="B25" s="331"/>
      <c r="C25" s="340"/>
      <c r="D25" s="340"/>
      <c r="E25" s="340"/>
      <c r="F25" s="340"/>
      <c r="G25" s="340"/>
      <c r="H25" s="340"/>
      <c r="I25" s="340"/>
      <c r="J25" s="340"/>
      <c r="K25" s="341"/>
      <c r="L25" s="341"/>
      <c r="M25" s="341"/>
      <c r="N25" s="341"/>
      <c r="O25" s="341"/>
      <c r="P25" s="361"/>
      <c r="Q25" s="358"/>
    </row>
    <row r="26" spans="1:17" ht="11.25">
      <c r="A26" s="318" t="s">
        <v>162</v>
      </c>
      <c r="B26" s="317" t="s">
        <v>153</v>
      </c>
      <c r="C26" s="348">
        <v>400</v>
      </c>
      <c r="D26" s="348">
        <v>400</v>
      </c>
      <c r="E26" s="348">
        <v>400</v>
      </c>
      <c r="F26" s="348">
        <v>400</v>
      </c>
      <c r="G26" s="348">
        <v>400</v>
      </c>
      <c r="H26" s="348">
        <v>400</v>
      </c>
      <c r="I26" s="348">
        <v>400</v>
      </c>
      <c r="J26" s="348">
        <v>400</v>
      </c>
      <c r="K26" s="348">
        <v>400</v>
      </c>
      <c r="L26" s="348">
        <v>400</v>
      </c>
      <c r="M26" s="348">
        <v>400</v>
      </c>
      <c r="N26" s="348">
        <v>400</v>
      </c>
      <c r="O26" s="339">
        <f>SUM(C26:N26)</f>
        <v>4800</v>
      </c>
      <c r="P26" s="361" t="s">
        <v>218</v>
      </c>
      <c r="Q26" s="358">
        <f>O26</f>
        <v>4800</v>
      </c>
    </row>
    <row r="27" spans="3:17" ht="11.25">
      <c r="C27" s="349"/>
      <c r="D27" s="349"/>
      <c r="E27" s="349"/>
      <c r="F27" s="349"/>
      <c r="G27" s="349"/>
      <c r="H27" s="349"/>
      <c r="I27" s="349"/>
      <c r="J27" s="349"/>
      <c r="K27" s="350"/>
      <c r="L27" s="350"/>
      <c r="M27" s="350"/>
      <c r="N27" s="350"/>
      <c r="O27" s="339"/>
      <c r="P27" s="361"/>
      <c r="Q27" s="358"/>
    </row>
    <row r="28" spans="1:17" ht="11.25">
      <c r="A28" s="330" t="s">
        <v>9</v>
      </c>
      <c r="B28" s="331"/>
      <c r="C28" s="340"/>
      <c r="D28" s="340"/>
      <c r="E28" s="340"/>
      <c r="F28" s="340"/>
      <c r="G28" s="340"/>
      <c r="H28" s="340"/>
      <c r="I28" s="340"/>
      <c r="J28" s="340"/>
      <c r="K28" s="341"/>
      <c r="L28" s="341"/>
      <c r="M28" s="341"/>
      <c r="N28" s="341"/>
      <c r="O28" s="341"/>
      <c r="P28" s="361"/>
      <c r="Q28" s="358"/>
    </row>
    <row r="29" spans="1:17" ht="11.25">
      <c r="A29" s="322" t="s">
        <v>163</v>
      </c>
      <c r="C29" s="333">
        <v>600</v>
      </c>
      <c r="D29" s="333">
        <v>600</v>
      </c>
      <c r="E29" s="333">
        <v>600</v>
      </c>
      <c r="F29" s="333">
        <v>600</v>
      </c>
      <c r="G29" s="333">
        <v>600</v>
      </c>
      <c r="H29" s="333">
        <v>600</v>
      </c>
      <c r="I29" s="333">
        <v>600</v>
      </c>
      <c r="J29" s="333">
        <v>600</v>
      </c>
      <c r="K29" s="333">
        <v>600</v>
      </c>
      <c r="L29" s="333">
        <v>600</v>
      </c>
      <c r="M29" s="333">
        <v>600</v>
      </c>
      <c r="N29" s="333">
        <v>600</v>
      </c>
      <c r="O29" s="379">
        <f aca="true" t="shared" si="1" ref="O29:O35">SUM(C29:N29)</f>
        <v>7200</v>
      </c>
      <c r="P29" s="361" t="s">
        <v>179</v>
      </c>
      <c r="Q29" s="358"/>
    </row>
    <row r="30" spans="1:17" ht="11.25">
      <c r="A30" s="322" t="s">
        <v>234</v>
      </c>
      <c r="C30" s="333">
        <v>200</v>
      </c>
      <c r="D30" s="333">
        <v>200</v>
      </c>
      <c r="E30" s="333">
        <v>200</v>
      </c>
      <c r="F30" s="333">
        <v>200</v>
      </c>
      <c r="G30" s="333">
        <v>200</v>
      </c>
      <c r="H30" s="333">
        <v>200</v>
      </c>
      <c r="I30" s="333">
        <v>200</v>
      </c>
      <c r="J30" s="333">
        <v>200</v>
      </c>
      <c r="K30" s="333">
        <v>200</v>
      </c>
      <c r="L30" s="333">
        <v>200</v>
      </c>
      <c r="M30" s="333">
        <v>200</v>
      </c>
      <c r="N30" s="333">
        <v>200</v>
      </c>
      <c r="O30" s="379">
        <f t="shared" si="1"/>
        <v>2400</v>
      </c>
      <c r="P30" s="361" t="s">
        <v>233</v>
      </c>
      <c r="Q30" s="358"/>
    </row>
    <row r="31" spans="1:17" ht="11.25">
      <c r="A31" s="322" t="s">
        <v>174</v>
      </c>
      <c r="C31" s="333">
        <v>2000</v>
      </c>
      <c r="D31" s="333">
        <v>2000</v>
      </c>
      <c r="E31" s="333">
        <v>2000</v>
      </c>
      <c r="F31" s="333">
        <v>2000</v>
      </c>
      <c r="G31" s="333">
        <v>2000</v>
      </c>
      <c r="H31" s="333">
        <v>2000</v>
      </c>
      <c r="I31" s="333">
        <v>2000</v>
      </c>
      <c r="J31" s="333">
        <v>2000</v>
      </c>
      <c r="K31" s="333">
        <v>2000</v>
      </c>
      <c r="L31" s="333">
        <v>2000</v>
      </c>
      <c r="M31" s="333">
        <v>2000</v>
      </c>
      <c r="N31" s="333">
        <v>2000</v>
      </c>
      <c r="O31" s="379">
        <f t="shared" si="1"/>
        <v>24000</v>
      </c>
      <c r="P31" s="361" t="s">
        <v>179</v>
      </c>
      <c r="Q31" s="358"/>
    </row>
    <row r="32" spans="1:17" ht="11.25">
      <c r="A32" s="322" t="s">
        <v>235</v>
      </c>
      <c r="C32" s="333">
        <v>200</v>
      </c>
      <c r="D32" s="333">
        <v>200</v>
      </c>
      <c r="E32" s="333">
        <v>200</v>
      </c>
      <c r="F32" s="333">
        <v>200</v>
      </c>
      <c r="G32" s="333">
        <v>200</v>
      </c>
      <c r="H32" s="333">
        <v>200</v>
      </c>
      <c r="I32" s="333">
        <v>200</v>
      </c>
      <c r="J32" s="333">
        <v>200</v>
      </c>
      <c r="K32" s="333">
        <v>200</v>
      </c>
      <c r="L32" s="333">
        <v>200</v>
      </c>
      <c r="M32" s="333">
        <v>200</v>
      </c>
      <c r="N32" s="333">
        <v>200</v>
      </c>
      <c r="O32" s="378">
        <f t="shared" si="1"/>
        <v>2400</v>
      </c>
      <c r="P32" s="361" t="s">
        <v>232</v>
      </c>
      <c r="Q32" s="358"/>
    </row>
    <row r="33" spans="1:17" ht="11.25">
      <c r="A33" s="322" t="s">
        <v>169</v>
      </c>
      <c r="C33" s="333">
        <v>4166</v>
      </c>
      <c r="D33" s="333">
        <v>4166</v>
      </c>
      <c r="E33" s="333">
        <v>4167</v>
      </c>
      <c r="F33" s="333">
        <v>4167</v>
      </c>
      <c r="G33" s="333">
        <v>4167</v>
      </c>
      <c r="H33" s="333">
        <v>4167</v>
      </c>
      <c r="I33" s="333">
        <v>4167</v>
      </c>
      <c r="J33" s="333">
        <v>4167</v>
      </c>
      <c r="K33" s="333">
        <v>4167</v>
      </c>
      <c r="L33" s="333">
        <v>4167</v>
      </c>
      <c r="M33" s="333">
        <v>4166</v>
      </c>
      <c r="N33" s="333">
        <v>4166</v>
      </c>
      <c r="O33" s="378">
        <f t="shared" si="1"/>
        <v>50000</v>
      </c>
      <c r="P33" s="361" t="s">
        <v>179</v>
      </c>
      <c r="Q33" s="358"/>
    </row>
    <row r="34" spans="1:17" ht="11.25">
      <c r="A34" s="322" t="s">
        <v>217</v>
      </c>
      <c r="C34" s="333">
        <v>420</v>
      </c>
      <c r="D34" s="333">
        <v>400</v>
      </c>
      <c r="E34" s="333">
        <v>400</v>
      </c>
      <c r="F34" s="333">
        <v>420</v>
      </c>
      <c r="G34" s="333">
        <v>420</v>
      </c>
      <c r="H34" s="333">
        <v>420</v>
      </c>
      <c r="I34" s="333">
        <v>420</v>
      </c>
      <c r="J34" s="333">
        <v>420</v>
      </c>
      <c r="K34" s="333">
        <v>420</v>
      </c>
      <c r="L34" s="333">
        <v>420</v>
      </c>
      <c r="M34" s="333">
        <v>420</v>
      </c>
      <c r="N34" s="333">
        <v>420</v>
      </c>
      <c r="O34" s="379">
        <f t="shared" si="1"/>
        <v>5000</v>
      </c>
      <c r="P34" s="361" t="s">
        <v>218</v>
      </c>
      <c r="Q34" s="358"/>
    </row>
    <row r="35" spans="1:17" ht="11.25">
      <c r="A35" s="322" t="s">
        <v>187</v>
      </c>
      <c r="C35" s="346">
        <v>300</v>
      </c>
      <c r="D35" s="346">
        <v>300</v>
      </c>
      <c r="E35" s="346">
        <v>300</v>
      </c>
      <c r="F35" s="346">
        <v>300</v>
      </c>
      <c r="G35" s="346">
        <v>300</v>
      </c>
      <c r="H35" s="346">
        <v>300</v>
      </c>
      <c r="I35" s="346">
        <v>300</v>
      </c>
      <c r="J35" s="346">
        <v>300</v>
      </c>
      <c r="K35" s="346">
        <v>300</v>
      </c>
      <c r="L35" s="346">
        <v>300</v>
      </c>
      <c r="M35" s="346">
        <v>300</v>
      </c>
      <c r="N35" s="346">
        <v>300</v>
      </c>
      <c r="O35" s="379">
        <f t="shared" si="1"/>
        <v>3600</v>
      </c>
      <c r="P35" s="361" t="s">
        <v>171</v>
      </c>
      <c r="Q35" s="398">
        <f>SUM(O29:O35)</f>
        <v>94600</v>
      </c>
    </row>
    <row r="36" spans="1:17" ht="11.25">
      <c r="A36" s="330" t="s">
        <v>84</v>
      </c>
      <c r="B36" s="331"/>
      <c r="C36" s="340"/>
      <c r="D36" s="340"/>
      <c r="E36" s="340"/>
      <c r="F36" s="340"/>
      <c r="G36" s="340"/>
      <c r="H36" s="340"/>
      <c r="I36" s="340"/>
      <c r="J36" s="340"/>
      <c r="K36" s="341"/>
      <c r="L36" s="341"/>
      <c r="M36" s="341"/>
      <c r="N36" s="341"/>
      <c r="O36" s="341"/>
      <c r="P36" s="361"/>
      <c r="Q36" s="358"/>
    </row>
    <row r="37" spans="1:17" ht="11.25">
      <c r="A37" s="322" t="s">
        <v>164</v>
      </c>
      <c r="B37" s="317" t="s">
        <v>153</v>
      </c>
      <c r="C37" s="333">
        <v>120</v>
      </c>
      <c r="D37" s="333"/>
      <c r="E37" s="333"/>
      <c r="F37" s="333"/>
      <c r="G37" s="333">
        <v>120</v>
      </c>
      <c r="H37" s="333"/>
      <c r="I37" s="333"/>
      <c r="J37" s="333"/>
      <c r="K37" s="342">
        <v>120</v>
      </c>
      <c r="L37" s="342"/>
      <c r="M37" s="342"/>
      <c r="N37" s="342">
        <v>100</v>
      </c>
      <c r="O37" s="339">
        <f aca="true" t="shared" si="2" ref="O37:O43">SUM(C37:N37)</f>
        <v>460</v>
      </c>
      <c r="P37" s="351" t="s">
        <v>218</v>
      </c>
      <c r="Q37" s="358"/>
    </row>
    <row r="38" spans="1:17" ht="11.25">
      <c r="A38" s="322" t="s">
        <v>261</v>
      </c>
      <c r="B38" s="317" t="s">
        <v>153</v>
      </c>
      <c r="C38" s="333">
        <v>800</v>
      </c>
      <c r="D38" s="333">
        <v>800</v>
      </c>
      <c r="E38" s="333">
        <v>800</v>
      </c>
      <c r="F38" s="333">
        <v>800</v>
      </c>
      <c r="G38" s="333">
        <v>800</v>
      </c>
      <c r="H38" s="333">
        <v>800</v>
      </c>
      <c r="I38" s="333">
        <v>800</v>
      </c>
      <c r="J38" s="333">
        <v>800</v>
      </c>
      <c r="K38" s="333">
        <v>800</v>
      </c>
      <c r="L38" s="333">
        <v>800</v>
      </c>
      <c r="M38" s="333">
        <v>800</v>
      </c>
      <c r="N38" s="333">
        <v>800</v>
      </c>
      <c r="O38" s="339">
        <f t="shared" si="2"/>
        <v>9600</v>
      </c>
      <c r="P38" s="351" t="s">
        <v>218</v>
      </c>
      <c r="Q38" s="358"/>
    </row>
    <row r="39" spans="1:17" ht="11.25">
      <c r="A39" s="322" t="s">
        <v>221</v>
      </c>
      <c r="C39" s="333">
        <v>100</v>
      </c>
      <c r="D39" s="333">
        <v>100</v>
      </c>
      <c r="E39" s="333">
        <v>100</v>
      </c>
      <c r="F39" s="333">
        <v>100</v>
      </c>
      <c r="G39" s="333">
        <v>100</v>
      </c>
      <c r="H39" s="333">
        <v>100</v>
      </c>
      <c r="I39" s="333">
        <v>100</v>
      </c>
      <c r="J39" s="333">
        <v>100</v>
      </c>
      <c r="K39" s="333">
        <v>100</v>
      </c>
      <c r="L39" s="333">
        <v>100</v>
      </c>
      <c r="M39" s="333">
        <v>100</v>
      </c>
      <c r="N39" s="333">
        <v>100</v>
      </c>
      <c r="O39" s="339">
        <f t="shared" si="2"/>
        <v>1200</v>
      </c>
      <c r="P39" s="351" t="s">
        <v>218</v>
      </c>
      <c r="Q39" s="358"/>
    </row>
    <row r="40" spans="1:17" ht="11.25">
      <c r="A40" s="322" t="s">
        <v>165</v>
      </c>
      <c r="B40" s="317" t="s">
        <v>160</v>
      </c>
      <c r="C40" s="333"/>
      <c r="D40" s="333"/>
      <c r="E40" s="333">
        <v>700</v>
      </c>
      <c r="F40" s="333"/>
      <c r="G40" s="333"/>
      <c r="H40" s="333">
        <v>800</v>
      </c>
      <c r="I40" s="333"/>
      <c r="J40" s="333"/>
      <c r="K40" s="342">
        <v>800</v>
      </c>
      <c r="L40" s="342"/>
      <c r="M40" s="342">
        <v>0</v>
      </c>
      <c r="N40" s="342">
        <v>800</v>
      </c>
      <c r="O40" s="339">
        <f t="shared" si="2"/>
        <v>3100</v>
      </c>
      <c r="P40" s="351" t="s">
        <v>218</v>
      </c>
      <c r="Q40" s="358"/>
    </row>
    <row r="41" spans="1:17" ht="22.5">
      <c r="A41" s="322" t="s">
        <v>219</v>
      </c>
      <c r="B41" s="317" t="s">
        <v>220</v>
      </c>
      <c r="C41" s="333">
        <v>448</v>
      </c>
      <c r="D41" s="333">
        <v>400</v>
      </c>
      <c r="E41" s="333">
        <v>400</v>
      </c>
      <c r="F41" s="333">
        <v>400</v>
      </c>
      <c r="G41" s="333">
        <v>400</v>
      </c>
      <c r="H41" s="333">
        <v>400</v>
      </c>
      <c r="I41" s="333">
        <v>400</v>
      </c>
      <c r="J41" s="333">
        <v>400</v>
      </c>
      <c r="K41" s="333">
        <v>400</v>
      </c>
      <c r="L41" s="333">
        <v>400</v>
      </c>
      <c r="M41" s="333">
        <v>400</v>
      </c>
      <c r="N41" s="333">
        <v>400</v>
      </c>
      <c r="O41" s="339">
        <f t="shared" si="2"/>
        <v>4848</v>
      </c>
      <c r="P41" s="351" t="s">
        <v>218</v>
      </c>
      <c r="Q41" s="358"/>
    </row>
    <row r="42" spans="1:17" ht="11.25">
      <c r="A42" s="322" t="s">
        <v>263</v>
      </c>
      <c r="C42" s="333">
        <v>100</v>
      </c>
      <c r="D42" s="333">
        <v>100</v>
      </c>
      <c r="E42" s="333">
        <v>100</v>
      </c>
      <c r="F42" s="333">
        <v>100</v>
      </c>
      <c r="G42" s="333">
        <v>100</v>
      </c>
      <c r="H42" s="333">
        <v>100</v>
      </c>
      <c r="I42" s="333">
        <v>100</v>
      </c>
      <c r="J42" s="333">
        <v>100</v>
      </c>
      <c r="K42" s="333">
        <v>100</v>
      </c>
      <c r="L42" s="333">
        <v>100</v>
      </c>
      <c r="M42" s="333">
        <v>100</v>
      </c>
      <c r="N42" s="333">
        <v>100</v>
      </c>
      <c r="O42" s="339">
        <f t="shared" si="2"/>
        <v>1200</v>
      </c>
      <c r="P42" s="351" t="s">
        <v>218</v>
      </c>
      <c r="Q42" s="358"/>
    </row>
    <row r="43" spans="1:17" ht="11.25">
      <c r="A43" s="322" t="s">
        <v>188</v>
      </c>
      <c r="C43" s="346">
        <v>50</v>
      </c>
      <c r="D43" s="346">
        <v>50</v>
      </c>
      <c r="E43" s="346">
        <v>50</v>
      </c>
      <c r="F43" s="346">
        <v>50</v>
      </c>
      <c r="G43" s="346">
        <v>50</v>
      </c>
      <c r="H43" s="346">
        <v>50</v>
      </c>
      <c r="I43" s="346">
        <v>50</v>
      </c>
      <c r="J43" s="346">
        <v>50</v>
      </c>
      <c r="K43" s="346">
        <v>50</v>
      </c>
      <c r="L43" s="346">
        <v>50</v>
      </c>
      <c r="M43" s="346">
        <v>50</v>
      </c>
      <c r="N43" s="346">
        <v>50</v>
      </c>
      <c r="O43" s="341">
        <f t="shared" si="2"/>
        <v>600</v>
      </c>
      <c r="P43" s="351"/>
      <c r="Q43" s="358">
        <f>SUM(O37:O43)</f>
        <v>21008</v>
      </c>
    </row>
    <row r="44" spans="1:17" ht="11.25">
      <c r="A44" s="330" t="s">
        <v>166</v>
      </c>
      <c r="B44" s="331"/>
      <c r="C44" s="340"/>
      <c r="D44" s="340"/>
      <c r="E44" s="340"/>
      <c r="F44" s="340"/>
      <c r="G44" s="340"/>
      <c r="H44" s="340"/>
      <c r="I44" s="340"/>
      <c r="J44" s="340"/>
      <c r="K44" s="341"/>
      <c r="L44" s="341"/>
      <c r="M44" s="341"/>
      <c r="N44" s="341"/>
      <c r="O44" s="341"/>
      <c r="P44" s="361"/>
      <c r="Q44" s="358"/>
    </row>
    <row r="45" spans="1:17" ht="11.25">
      <c r="A45" s="352" t="s">
        <v>91</v>
      </c>
      <c r="C45" s="346">
        <f>'Almost Home'!D6</f>
        <v>5430</v>
      </c>
      <c r="D45" s="346">
        <f>'Almost Home'!E6</f>
        <v>5625</v>
      </c>
      <c r="E45" s="346">
        <f>'Almost Home'!F6</f>
        <v>5020</v>
      </c>
      <c r="F45" s="346">
        <f>'Almost Home'!G6</f>
        <v>4425</v>
      </c>
      <c r="G45" s="346">
        <f>'Almost Home'!H6</f>
        <v>5230</v>
      </c>
      <c r="H45" s="346">
        <f>'Almost Home'!I6</f>
        <v>5030</v>
      </c>
      <c r="I45" s="346">
        <f>'Almost Home'!J6</f>
        <v>4050</v>
      </c>
      <c r="J45" s="346">
        <f>'Almost Home'!K6</f>
        <v>4500</v>
      </c>
      <c r="K45" s="346">
        <f>'Almost Home'!L6</f>
        <v>4755</v>
      </c>
      <c r="L45" s="346">
        <f>'Almost Home'!M6</f>
        <v>4995</v>
      </c>
      <c r="M45" s="346">
        <f>'Almost Home'!N6</f>
        <v>4155</v>
      </c>
      <c r="N45" s="346">
        <f>'Almost Home'!O6</f>
        <v>4255</v>
      </c>
      <c r="O45" s="397">
        <f>SUM(C45:N45)</f>
        <v>57470</v>
      </c>
      <c r="P45" s="361" t="s">
        <v>215</v>
      </c>
      <c r="Q45" s="358"/>
    </row>
    <row r="46" spans="1:17" ht="11.25">
      <c r="A46" s="352" t="s">
        <v>10</v>
      </c>
      <c r="C46" s="346">
        <f>'Almost Home'!D11</f>
        <v>250</v>
      </c>
      <c r="D46" s="346">
        <f>'Almost Home'!E11</f>
        <v>250</v>
      </c>
      <c r="E46" s="346">
        <f>'Almost Home'!F11</f>
        <v>250</v>
      </c>
      <c r="F46" s="346">
        <f>'Almost Home'!G11</f>
        <v>250</v>
      </c>
      <c r="G46" s="346">
        <f>'Almost Home'!H11</f>
        <v>250</v>
      </c>
      <c r="H46" s="346">
        <f>'Almost Home'!I11</f>
        <v>250</v>
      </c>
      <c r="I46" s="346">
        <f>'Almost Home'!J11</f>
        <v>250</v>
      </c>
      <c r="J46" s="346">
        <f>'Almost Home'!K11</f>
        <v>250</v>
      </c>
      <c r="K46" s="346">
        <f>'Almost Home'!L11</f>
        <v>250</v>
      </c>
      <c r="L46" s="346">
        <f>'Almost Home'!M11</f>
        <v>250</v>
      </c>
      <c r="M46" s="346">
        <f>'Almost Home'!N11</f>
        <v>250</v>
      </c>
      <c r="N46" s="346">
        <f>'Almost Home'!O11</f>
        <v>250</v>
      </c>
      <c r="O46" s="397">
        <f>SUM(C46:N46)</f>
        <v>3000</v>
      </c>
      <c r="P46" s="361" t="s">
        <v>215</v>
      </c>
      <c r="Q46" s="358"/>
    </row>
    <row r="47" spans="1:17" ht="11.25">
      <c r="A47" s="353" t="s">
        <v>167</v>
      </c>
      <c r="C47" s="380">
        <f>'Joy Operations'!D17</f>
        <v>29200</v>
      </c>
      <c r="D47" s="380">
        <f>'Joy Operations'!E17</f>
        <v>25000</v>
      </c>
      <c r="E47" s="380">
        <f>'Joy Operations'!F17</f>
        <v>28500</v>
      </c>
      <c r="F47" s="380">
        <f>'Joy Operations'!G17</f>
        <v>24005</v>
      </c>
      <c r="G47" s="380">
        <f>'Joy Operations'!H17</f>
        <v>24005</v>
      </c>
      <c r="H47" s="380">
        <f>'Joy Operations'!I17</f>
        <v>24005</v>
      </c>
      <c r="I47" s="380">
        <f>'Joy Operations'!J17</f>
        <v>24005</v>
      </c>
      <c r="J47" s="380">
        <f>'Joy Operations'!K17</f>
        <v>24005</v>
      </c>
      <c r="K47" s="380">
        <f>'Joy Operations'!L17</f>
        <v>28500</v>
      </c>
      <c r="L47" s="380">
        <f>'Joy Operations'!M17</f>
        <v>24005</v>
      </c>
      <c r="M47" s="380">
        <f>'Joy Operations'!N17</f>
        <v>24005</v>
      </c>
      <c r="N47" s="380">
        <f>'Joy Operations'!O17</f>
        <v>28500</v>
      </c>
      <c r="O47" s="341">
        <f>SUM(C47:N47)</f>
        <v>307735</v>
      </c>
      <c r="P47" s="361" t="s">
        <v>215</v>
      </c>
      <c r="Q47" s="358"/>
    </row>
    <row r="48" spans="1:17" ht="11.25">
      <c r="A48" s="318" t="s">
        <v>173</v>
      </c>
      <c r="C48" s="346">
        <f>'Joy Operations'!D16</f>
        <v>1200</v>
      </c>
      <c r="D48" s="346">
        <f>'Joy Operations'!E16</f>
        <v>1200</v>
      </c>
      <c r="E48" s="346">
        <f>'Joy Operations'!F16</f>
        <v>1200</v>
      </c>
      <c r="F48" s="346">
        <f>'Joy Operations'!G16</f>
        <v>1200</v>
      </c>
      <c r="G48" s="346">
        <f>'Joy Operations'!H16</f>
        <v>1200</v>
      </c>
      <c r="H48" s="346">
        <f>'Joy Operations'!I16</f>
        <v>1200</v>
      </c>
      <c r="I48" s="346">
        <f>'Joy Operations'!J16</f>
        <v>1200</v>
      </c>
      <c r="J48" s="346">
        <f>'Joy Operations'!K16</f>
        <v>1200</v>
      </c>
      <c r="K48" s="346">
        <f>'Joy Operations'!L16</f>
        <v>1200</v>
      </c>
      <c r="L48" s="346">
        <f>'Joy Operations'!M16</f>
        <v>1200</v>
      </c>
      <c r="M48" s="346">
        <f>'Joy Operations'!N16</f>
        <v>1200</v>
      </c>
      <c r="N48" s="346">
        <f>'Joy Operations'!O16</f>
        <v>1200</v>
      </c>
      <c r="O48" s="341">
        <f>SUM(C48:N48)</f>
        <v>14400</v>
      </c>
      <c r="P48" s="361" t="s">
        <v>215</v>
      </c>
      <c r="Q48" s="358">
        <f>SUM(O45:O48)</f>
        <v>382605</v>
      </c>
    </row>
    <row r="49" spans="1:17" s="316" customFormat="1" ht="12" thickBot="1">
      <c r="A49" s="316" t="s">
        <v>168</v>
      </c>
      <c r="B49" s="326"/>
      <c r="C49" s="354">
        <f>SUM(C7:C48)</f>
        <v>62009</v>
      </c>
      <c r="D49" s="354">
        <f aca="true" t="shared" si="3" ref="D49:O49">SUM(D7:D48)</f>
        <v>71997</v>
      </c>
      <c r="E49" s="354">
        <f t="shared" si="3"/>
        <v>74812</v>
      </c>
      <c r="F49" s="354">
        <f t="shared" si="3"/>
        <v>75542</v>
      </c>
      <c r="G49" s="354">
        <f t="shared" si="3"/>
        <v>65467</v>
      </c>
      <c r="H49" s="354">
        <f t="shared" si="3"/>
        <v>124947</v>
      </c>
      <c r="I49" s="354">
        <f t="shared" si="3"/>
        <v>55167</v>
      </c>
      <c r="J49" s="354">
        <f t="shared" si="3"/>
        <v>57617</v>
      </c>
      <c r="K49" s="354">
        <f t="shared" si="3"/>
        <v>75287</v>
      </c>
      <c r="L49" s="354">
        <f t="shared" si="3"/>
        <v>59241</v>
      </c>
      <c r="M49" s="354">
        <f t="shared" si="3"/>
        <v>77271</v>
      </c>
      <c r="N49" s="354">
        <f t="shared" si="3"/>
        <v>64266</v>
      </c>
      <c r="O49" s="354">
        <f t="shared" si="3"/>
        <v>863623</v>
      </c>
      <c r="P49" s="362"/>
      <c r="Q49" s="358"/>
    </row>
    <row r="50" spans="3:17" ht="12" thickTop="1">
      <c r="C50" s="336"/>
      <c r="D50" s="336"/>
      <c r="E50" s="336"/>
      <c r="F50" s="336"/>
      <c r="G50" s="336"/>
      <c r="H50" s="336"/>
      <c r="I50" s="336"/>
      <c r="J50" s="336"/>
      <c r="K50" s="339"/>
      <c r="L50" s="339"/>
      <c r="M50" s="339"/>
      <c r="N50" s="355"/>
      <c r="O50" s="339"/>
      <c r="P50" s="361"/>
      <c r="Q50" s="358">
        <f>SUM(Q9:Q48)</f>
        <v>863623</v>
      </c>
    </row>
    <row r="51" ht="11.25">
      <c r="Q51" s="358"/>
    </row>
    <row r="52" ht="11.25">
      <c r="Q52" s="358"/>
    </row>
    <row r="53" ht="11.25">
      <c r="Q53" s="358"/>
    </row>
    <row r="54" ht="11.25">
      <c r="Q54" s="358"/>
    </row>
    <row r="55" ht="11.25">
      <c r="Q55" s="358"/>
    </row>
    <row r="56" ht="11.25">
      <c r="Q56" s="358"/>
    </row>
    <row r="57" ht="11.25">
      <c r="Q57" s="358"/>
    </row>
    <row r="58" ht="11.25">
      <c r="Q58" s="358"/>
    </row>
    <row r="59" ht="11.25">
      <c r="Q59" s="358"/>
    </row>
    <row r="60" ht="11.25">
      <c r="Q60" s="358"/>
    </row>
    <row r="61" ht="11.25">
      <c r="Q61" s="358"/>
    </row>
    <row r="62" ht="11.25">
      <c r="Q62" s="358"/>
    </row>
    <row r="63" ht="11.25">
      <c r="Q63" s="358"/>
    </row>
    <row r="64" ht="11.25">
      <c r="Q64" s="358"/>
    </row>
    <row r="65" ht="11.25">
      <c r="Q65" s="358"/>
    </row>
    <row r="66" ht="11.25">
      <c r="Q66" s="358"/>
    </row>
    <row r="67" ht="11.25">
      <c r="Q67" s="358"/>
    </row>
    <row r="68" ht="11.25">
      <c r="Q68" s="358"/>
    </row>
    <row r="69" ht="11.25">
      <c r="Q69" s="358"/>
    </row>
    <row r="70" ht="11.25">
      <c r="Q70" s="358"/>
    </row>
    <row r="71" ht="11.25">
      <c r="Q71" s="358"/>
    </row>
    <row r="72" ht="11.25">
      <c r="Q72" s="358"/>
    </row>
  </sheetData>
  <sheetProtection/>
  <printOptions gridLines="1"/>
  <pageMargins left="0.7" right="0.7" top="0.75" bottom="0.75" header="0.3" footer="0.3"/>
  <pageSetup horizontalDpi="600" verticalDpi="600" orientation="landscape" scale="85" r:id="rId1"/>
  <customProperties>
    <customPr name="EpmWorksheetKeyString_GU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>
  <dimension ref="A5:B18"/>
  <sheetViews>
    <sheetView zoomScalePageLayoutView="0" workbookViewId="0" topLeftCell="A1">
      <selection activeCell="A19" sqref="A19"/>
    </sheetView>
  </sheetViews>
  <sheetFormatPr defaultColWidth="11.421875" defaultRowHeight="15"/>
  <cols>
    <col min="1" max="1" width="14.7109375" style="0" bestFit="1" customWidth="1"/>
    <col min="2" max="2" width="10.8515625" style="124" customWidth="1"/>
  </cols>
  <sheetData>
    <row r="5" spans="1:2" ht="15">
      <c r="A5" t="s">
        <v>135</v>
      </c>
      <c r="B5" s="124">
        <v>10000</v>
      </c>
    </row>
    <row r="6" spans="1:2" ht="15">
      <c r="A6" t="s">
        <v>136</v>
      </c>
      <c r="B6" s="124">
        <v>10000</v>
      </c>
    </row>
    <row r="7" spans="1:2" ht="15">
      <c r="A7" t="s">
        <v>84</v>
      </c>
      <c r="B7" s="124">
        <v>5000</v>
      </c>
    </row>
    <row r="8" ht="15">
      <c r="A8" t="s">
        <v>137</v>
      </c>
    </row>
    <row r="13" ht="15">
      <c r="A13" t="s">
        <v>138</v>
      </c>
    </row>
    <row r="16" spans="1:2" ht="15">
      <c r="A16">
        <v>1125</v>
      </c>
      <c r="B16" s="124" t="s">
        <v>139</v>
      </c>
    </row>
    <row r="18" ht="15">
      <c r="A18" t="s">
        <v>140</v>
      </c>
    </row>
  </sheetData>
  <sheetProtection/>
  <printOptions/>
  <pageMargins left="0.75" right="0.75" top="1" bottom="1" header="0.5" footer="0.5"/>
  <pageSetup orientation="portrait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3:W339"/>
  <sheetViews>
    <sheetView zoomScale="125" zoomScaleNormal="125" zoomScalePageLayoutView="0" workbookViewId="0" topLeftCell="B1">
      <pane ySplit="4" topLeftCell="A5" activePane="bottomLeft" state="frozen"/>
      <selection pane="topLeft" activeCell="A1" sqref="A1"/>
      <selection pane="bottomLeft" activeCell="U48" sqref="U48"/>
    </sheetView>
  </sheetViews>
  <sheetFormatPr defaultColWidth="11.421875" defaultRowHeight="15"/>
  <cols>
    <col min="1" max="1" width="8.28125" style="209" customWidth="1"/>
    <col min="2" max="2" width="21.421875" style="195" customWidth="1"/>
    <col min="3" max="3" width="1.421875" style="209" customWidth="1"/>
    <col min="4" max="9" width="8.140625" style="209" bestFit="1" customWidth="1"/>
    <col min="10" max="12" width="8.140625" style="231" bestFit="1" customWidth="1"/>
    <col min="13" max="14" width="9.140625" style="231" customWidth="1"/>
    <col min="15" max="15" width="9.140625" style="232" customWidth="1"/>
    <col min="16" max="16" width="8.421875" style="209" customWidth="1"/>
    <col min="17" max="17" width="9.28125" style="209" bestFit="1" customWidth="1"/>
    <col min="18" max="18" width="13.28125" style="209" hidden="1" customWidth="1"/>
    <col min="19" max="19" width="12.7109375" style="209" hidden="1" customWidth="1"/>
    <col min="20" max="20" width="1.8515625" style="209" hidden="1" customWidth="1"/>
    <col min="21" max="21" width="49.421875" style="209" customWidth="1"/>
    <col min="22" max="16384" width="11.421875" style="209" customWidth="1"/>
  </cols>
  <sheetData>
    <row r="3" spans="1:21" s="207" customFormat="1" ht="11.25">
      <c r="A3" s="223" t="s">
        <v>0</v>
      </c>
      <c r="B3" s="310"/>
      <c r="C3" s="223"/>
      <c r="D3" s="225" t="s">
        <v>57</v>
      </c>
      <c r="E3" s="225" t="s">
        <v>57</v>
      </c>
      <c r="F3" s="225" t="s">
        <v>57</v>
      </c>
      <c r="G3" s="225" t="s">
        <v>57</v>
      </c>
      <c r="H3" s="225" t="s">
        <v>57</v>
      </c>
      <c r="I3" s="225" t="s">
        <v>57</v>
      </c>
      <c r="J3" s="225" t="s">
        <v>57</v>
      </c>
      <c r="K3" s="225" t="s">
        <v>57</v>
      </c>
      <c r="L3" s="225" t="s">
        <v>57</v>
      </c>
      <c r="M3" s="225" t="s">
        <v>57</v>
      </c>
      <c r="N3" s="225" t="s">
        <v>57</v>
      </c>
      <c r="O3" s="226" t="s">
        <v>57</v>
      </c>
      <c r="P3" s="225" t="s">
        <v>69</v>
      </c>
      <c r="Q3" s="223"/>
      <c r="R3" s="225" t="s">
        <v>56</v>
      </c>
      <c r="S3" s="225"/>
      <c r="T3" s="223"/>
      <c r="U3" s="223"/>
    </row>
    <row r="4" spans="1:21" s="230" customFormat="1" ht="11.25">
      <c r="A4" s="223" t="s">
        <v>72</v>
      </c>
      <c r="B4" s="310" t="s">
        <v>266</v>
      </c>
      <c r="C4" s="224"/>
      <c r="D4" s="227" t="s">
        <v>51</v>
      </c>
      <c r="E4" s="227" t="s">
        <v>37</v>
      </c>
      <c r="F4" s="227" t="s">
        <v>52</v>
      </c>
      <c r="G4" s="227" t="s">
        <v>39</v>
      </c>
      <c r="H4" s="227" t="s">
        <v>40</v>
      </c>
      <c r="I4" s="227" t="s">
        <v>53</v>
      </c>
      <c r="J4" s="227" t="s">
        <v>45</v>
      </c>
      <c r="K4" s="227" t="s">
        <v>46</v>
      </c>
      <c r="L4" s="227" t="s">
        <v>47</v>
      </c>
      <c r="M4" s="227" t="s">
        <v>48</v>
      </c>
      <c r="N4" s="227" t="s">
        <v>49</v>
      </c>
      <c r="O4" s="228" t="s">
        <v>50</v>
      </c>
      <c r="P4" s="227" t="s">
        <v>57</v>
      </c>
      <c r="Q4" s="224"/>
      <c r="R4" s="227" t="s">
        <v>57</v>
      </c>
      <c r="S4" s="227" t="s">
        <v>68</v>
      </c>
      <c r="T4" s="224"/>
      <c r="U4" s="229" t="s">
        <v>70</v>
      </c>
    </row>
    <row r="5" spans="2:3" ht="5.25" customHeight="1">
      <c r="B5" s="305"/>
      <c r="C5" s="208"/>
    </row>
    <row r="6" spans="1:23" ht="11.25">
      <c r="A6" s="207" t="s">
        <v>4</v>
      </c>
      <c r="B6" s="311" t="s">
        <v>91</v>
      </c>
      <c r="C6" s="208"/>
      <c r="D6" s="214">
        <f>'Budget Assumptions'!C32</f>
        <v>5430</v>
      </c>
      <c r="E6" s="214">
        <f>'Budget Assumptions'!D32</f>
        <v>5625</v>
      </c>
      <c r="F6" s="214">
        <f>'Budget Assumptions'!E32</f>
        <v>5020</v>
      </c>
      <c r="G6" s="214">
        <f>'Budget Assumptions'!F32</f>
        <v>4425</v>
      </c>
      <c r="H6" s="214">
        <f>'Budget Assumptions'!G32</f>
        <v>5230</v>
      </c>
      <c r="I6" s="214">
        <f>'Budget Assumptions'!H32</f>
        <v>5030</v>
      </c>
      <c r="J6" s="214">
        <f>'Budget Assumptions'!I32</f>
        <v>4050</v>
      </c>
      <c r="K6" s="214">
        <f>'Budget Assumptions'!J32</f>
        <v>4500</v>
      </c>
      <c r="L6" s="214">
        <f>'Budget Assumptions'!K32</f>
        <v>4755</v>
      </c>
      <c r="M6" s="214">
        <f>'Budget Assumptions'!L32</f>
        <v>4995</v>
      </c>
      <c r="N6" s="214">
        <f>'Budget Assumptions'!M32</f>
        <v>4155</v>
      </c>
      <c r="O6" s="214">
        <f>'Budget Assumptions'!N32</f>
        <v>4255</v>
      </c>
      <c r="P6" s="386">
        <f>SUM(D6:O6)</f>
        <v>57470</v>
      </c>
      <c r="Q6" s="213"/>
      <c r="R6" s="213">
        <v>85000</v>
      </c>
      <c r="S6" s="213">
        <f>+P6-R6</f>
        <v>-27530</v>
      </c>
      <c r="T6" s="213"/>
      <c r="U6" s="213"/>
      <c r="V6" s="213"/>
      <c r="W6" s="213"/>
    </row>
    <row r="7" spans="2:23" ht="11.25">
      <c r="B7" s="305" t="s">
        <v>6</v>
      </c>
      <c r="C7" s="208"/>
      <c r="D7" s="214"/>
      <c r="E7" s="214"/>
      <c r="F7" s="214"/>
      <c r="G7" s="214"/>
      <c r="H7" s="214"/>
      <c r="I7" s="233"/>
      <c r="J7" s="233"/>
      <c r="K7" s="233"/>
      <c r="L7" s="233"/>
      <c r="M7" s="233"/>
      <c r="N7" s="233"/>
      <c r="O7" s="233"/>
      <c r="P7" s="214">
        <f aca="true" t="shared" si="0" ref="P7:P20">SUM(D7:O7)</f>
        <v>0</v>
      </c>
      <c r="Q7" s="213"/>
      <c r="R7" s="213">
        <v>0</v>
      </c>
      <c r="S7" s="213">
        <f>+P7-R7</f>
        <v>0</v>
      </c>
      <c r="T7" s="213"/>
      <c r="U7" s="213"/>
      <c r="V7" s="213"/>
      <c r="W7" s="213"/>
    </row>
    <row r="8" spans="2:23" ht="11.25">
      <c r="B8" s="305" t="s">
        <v>7</v>
      </c>
      <c r="C8" s="208"/>
      <c r="D8" s="214"/>
      <c r="E8" s="214"/>
      <c r="F8" s="214"/>
      <c r="G8" s="214"/>
      <c r="H8" s="214"/>
      <c r="I8" s="233"/>
      <c r="J8" s="233"/>
      <c r="K8" s="233"/>
      <c r="L8" s="233"/>
      <c r="M8" s="233"/>
      <c r="N8" s="233"/>
      <c r="O8" s="233"/>
      <c r="P8" s="214">
        <f t="shared" si="0"/>
        <v>0</v>
      </c>
      <c r="Q8" s="213"/>
      <c r="R8" s="213">
        <v>0</v>
      </c>
      <c r="S8" s="213">
        <f>+P8-R8</f>
        <v>0</v>
      </c>
      <c r="T8" s="213"/>
      <c r="U8" s="213"/>
      <c r="V8" s="213"/>
      <c r="W8" s="213"/>
    </row>
    <row r="9" spans="2:23" ht="11.25">
      <c r="B9" s="305" t="s">
        <v>8</v>
      </c>
      <c r="C9" s="208"/>
      <c r="D9" s="214">
        <v>0</v>
      </c>
      <c r="E9" s="214">
        <v>0</v>
      </c>
      <c r="F9" s="214">
        <v>0</v>
      </c>
      <c r="G9" s="214">
        <v>0</v>
      </c>
      <c r="H9" s="214">
        <v>0</v>
      </c>
      <c r="I9" s="214">
        <v>0</v>
      </c>
      <c r="J9" s="214">
        <v>0</v>
      </c>
      <c r="K9" s="214">
        <v>0</v>
      </c>
      <c r="L9" s="214">
        <v>0</v>
      </c>
      <c r="M9" s="214">
        <v>0</v>
      </c>
      <c r="N9" s="214">
        <v>0</v>
      </c>
      <c r="O9" s="214">
        <v>0</v>
      </c>
      <c r="P9" s="214">
        <f t="shared" si="0"/>
        <v>0</v>
      </c>
      <c r="Q9" s="213"/>
      <c r="R9" s="213">
        <v>18000</v>
      </c>
      <c r="S9" s="213">
        <f>+P9-R9</f>
        <v>-18000</v>
      </c>
      <c r="T9" s="213"/>
      <c r="U9" s="213"/>
      <c r="V9" s="213"/>
      <c r="W9" s="213"/>
    </row>
    <row r="10" spans="2:23" ht="11.25">
      <c r="B10" s="305" t="s">
        <v>9</v>
      </c>
      <c r="C10" s="208"/>
      <c r="D10" s="214">
        <v>300</v>
      </c>
      <c r="E10" s="214">
        <v>300</v>
      </c>
      <c r="F10" s="214">
        <v>300</v>
      </c>
      <c r="G10" s="214">
        <v>300</v>
      </c>
      <c r="H10" s="214">
        <v>300</v>
      </c>
      <c r="I10" s="214">
        <v>300</v>
      </c>
      <c r="J10" s="214">
        <v>300</v>
      </c>
      <c r="K10" s="214">
        <v>300</v>
      </c>
      <c r="L10" s="214">
        <v>300</v>
      </c>
      <c r="M10" s="214">
        <v>300</v>
      </c>
      <c r="N10" s="214">
        <v>300</v>
      </c>
      <c r="O10" s="214">
        <v>300</v>
      </c>
      <c r="P10" s="214">
        <f t="shared" si="0"/>
        <v>3600</v>
      </c>
      <c r="Q10" s="213"/>
      <c r="R10" s="213">
        <v>0</v>
      </c>
      <c r="S10" s="213">
        <f>+P10-R10</f>
        <v>3600</v>
      </c>
      <c r="T10" s="213"/>
      <c r="U10" s="213"/>
      <c r="V10" s="213"/>
      <c r="W10" s="213"/>
    </row>
    <row r="11" spans="2:23" ht="11.25">
      <c r="B11" s="305" t="s">
        <v>10</v>
      </c>
      <c r="C11" s="208"/>
      <c r="D11" s="214">
        <v>250</v>
      </c>
      <c r="E11" s="214">
        <v>250</v>
      </c>
      <c r="F11" s="214">
        <v>250</v>
      </c>
      <c r="G11" s="214">
        <v>250</v>
      </c>
      <c r="H11" s="214">
        <v>250</v>
      </c>
      <c r="I11" s="214">
        <v>250</v>
      </c>
      <c r="J11" s="214">
        <v>250</v>
      </c>
      <c r="K11" s="214">
        <v>250</v>
      </c>
      <c r="L11" s="214">
        <v>250</v>
      </c>
      <c r="M11" s="214">
        <v>250</v>
      </c>
      <c r="N11" s="214">
        <v>250</v>
      </c>
      <c r="O11" s="214">
        <v>250</v>
      </c>
      <c r="P11" s="386">
        <f t="shared" si="0"/>
        <v>3000</v>
      </c>
      <c r="Q11" s="213"/>
      <c r="R11" s="213">
        <v>18000</v>
      </c>
      <c r="S11" s="213">
        <f aca="true" t="shared" si="1" ref="S11:S21">+P11-R11</f>
        <v>-15000</v>
      </c>
      <c r="T11" s="213"/>
      <c r="U11" s="213"/>
      <c r="V11" s="213"/>
      <c r="W11" s="213"/>
    </row>
    <row r="12" spans="2:23" ht="11.25">
      <c r="B12" s="305" t="s">
        <v>11</v>
      </c>
      <c r="C12" s="208"/>
      <c r="D12" s="214"/>
      <c r="E12" s="214"/>
      <c r="F12" s="214"/>
      <c r="G12" s="214"/>
      <c r="H12" s="214"/>
      <c r="I12" s="233"/>
      <c r="J12" s="233"/>
      <c r="K12" s="233"/>
      <c r="L12" s="233"/>
      <c r="M12" s="233"/>
      <c r="N12" s="233"/>
      <c r="O12" s="233"/>
      <c r="P12" s="214">
        <f t="shared" si="0"/>
        <v>0</v>
      </c>
      <c r="Q12" s="213"/>
      <c r="R12" s="213">
        <v>0</v>
      </c>
      <c r="S12" s="213">
        <f t="shared" si="1"/>
        <v>0</v>
      </c>
      <c r="T12" s="213"/>
      <c r="U12" s="213"/>
      <c r="V12" s="213"/>
      <c r="W12" s="213"/>
    </row>
    <row r="13" spans="2:23" ht="11.25">
      <c r="B13" s="311" t="s">
        <v>78</v>
      </c>
      <c r="C13" s="234"/>
      <c r="D13" s="214">
        <v>1025</v>
      </c>
      <c r="E13" s="214">
        <v>1025</v>
      </c>
      <c r="F13" s="214">
        <v>1025</v>
      </c>
      <c r="G13" s="214">
        <v>1025</v>
      </c>
      <c r="H13" s="214">
        <v>1025</v>
      </c>
      <c r="I13" s="214">
        <v>1025</v>
      </c>
      <c r="J13" s="214">
        <v>1025</v>
      </c>
      <c r="K13" s="214">
        <v>1025</v>
      </c>
      <c r="L13" s="214">
        <v>1025</v>
      </c>
      <c r="M13" s="214">
        <v>1025</v>
      </c>
      <c r="N13" s="214">
        <v>1025</v>
      </c>
      <c r="O13" s="214">
        <v>1025</v>
      </c>
      <c r="P13" s="386">
        <f t="shared" si="0"/>
        <v>12300</v>
      </c>
      <c r="Q13" s="213"/>
      <c r="R13" s="213">
        <v>0</v>
      </c>
      <c r="S13" s="213">
        <f t="shared" si="1"/>
        <v>12300</v>
      </c>
      <c r="T13" s="213"/>
      <c r="U13" s="213"/>
      <c r="V13" s="213"/>
      <c r="W13" s="213"/>
    </row>
    <row r="14" spans="2:23" ht="11.25">
      <c r="B14" s="305" t="s">
        <v>89</v>
      </c>
      <c r="C14" s="208"/>
      <c r="D14" s="214"/>
      <c r="E14" s="214"/>
      <c r="F14" s="214"/>
      <c r="G14" s="214"/>
      <c r="H14" s="214"/>
      <c r="I14" s="233"/>
      <c r="J14" s="233"/>
      <c r="K14" s="233"/>
      <c r="L14" s="233"/>
      <c r="M14" s="233"/>
      <c r="N14" s="233"/>
      <c r="O14" s="233"/>
      <c r="P14" s="214">
        <f t="shared" si="0"/>
        <v>0</v>
      </c>
      <c r="Q14" s="213"/>
      <c r="R14" s="213">
        <v>0</v>
      </c>
      <c r="S14" s="213">
        <f t="shared" si="1"/>
        <v>0</v>
      </c>
      <c r="T14" s="213"/>
      <c r="U14" s="213"/>
      <c r="V14" s="213"/>
      <c r="W14" s="213"/>
    </row>
    <row r="15" spans="2:23" ht="11.25">
      <c r="B15" s="305" t="s">
        <v>12</v>
      </c>
      <c r="C15" s="208"/>
      <c r="D15" s="214"/>
      <c r="E15" s="214"/>
      <c r="F15" s="214"/>
      <c r="G15" s="214"/>
      <c r="H15" s="214"/>
      <c r="I15" s="233"/>
      <c r="J15" s="233"/>
      <c r="K15" s="233"/>
      <c r="L15" s="233"/>
      <c r="M15" s="233"/>
      <c r="N15" s="233"/>
      <c r="O15" s="233"/>
      <c r="P15" s="214">
        <f t="shared" si="0"/>
        <v>0</v>
      </c>
      <c r="Q15" s="213"/>
      <c r="R15" s="213">
        <v>250</v>
      </c>
      <c r="S15" s="213">
        <f t="shared" si="1"/>
        <v>-250</v>
      </c>
      <c r="T15" s="213"/>
      <c r="U15" s="213"/>
      <c r="V15" s="213"/>
      <c r="W15" s="213"/>
    </row>
    <row r="16" spans="2:23" ht="11.25">
      <c r="B16" s="305" t="s">
        <v>13</v>
      </c>
      <c r="C16" s="208"/>
      <c r="D16" s="214"/>
      <c r="E16" s="214"/>
      <c r="F16" s="214"/>
      <c r="G16" s="214"/>
      <c r="H16" s="214"/>
      <c r="I16" s="233"/>
      <c r="J16" s="233"/>
      <c r="K16" s="233"/>
      <c r="L16" s="233"/>
      <c r="M16" s="233"/>
      <c r="N16" s="233"/>
      <c r="O16" s="233"/>
      <c r="P16" s="213">
        <f t="shared" si="0"/>
        <v>0</v>
      </c>
      <c r="Q16" s="213"/>
      <c r="R16" s="213">
        <v>0</v>
      </c>
      <c r="S16" s="213">
        <f t="shared" si="1"/>
        <v>0</v>
      </c>
      <c r="T16" s="213"/>
      <c r="U16" s="213"/>
      <c r="V16" s="213"/>
      <c r="W16" s="213"/>
    </row>
    <row r="17" spans="2:23" ht="11.25">
      <c r="B17" s="305" t="s">
        <v>90</v>
      </c>
      <c r="C17" s="208"/>
      <c r="D17" s="214"/>
      <c r="E17" s="214"/>
      <c r="F17" s="214"/>
      <c r="G17" s="214"/>
      <c r="H17" s="214"/>
      <c r="I17" s="233"/>
      <c r="J17" s="233"/>
      <c r="K17" s="233"/>
      <c r="L17" s="233"/>
      <c r="M17" s="233"/>
      <c r="N17" s="233"/>
      <c r="O17" s="233"/>
      <c r="P17" s="213">
        <f t="shared" si="0"/>
        <v>0</v>
      </c>
      <c r="Q17" s="213"/>
      <c r="R17" s="213">
        <v>0</v>
      </c>
      <c r="S17" s="213">
        <f t="shared" si="1"/>
        <v>0</v>
      </c>
      <c r="T17" s="213"/>
      <c r="U17" s="213"/>
      <c r="V17" s="213"/>
      <c r="W17" s="213"/>
    </row>
    <row r="18" spans="2:23" ht="11.25">
      <c r="B18" s="305" t="s">
        <v>85</v>
      </c>
      <c r="C18" s="208"/>
      <c r="D18" s="214"/>
      <c r="E18" s="214"/>
      <c r="F18" s="214"/>
      <c r="G18" s="214"/>
      <c r="H18" s="214"/>
      <c r="I18" s="233"/>
      <c r="J18" s="233"/>
      <c r="K18" s="233"/>
      <c r="L18" s="233"/>
      <c r="M18" s="233"/>
      <c r="N18" s="233"/>
      <c r="O18" s="233"/>
      <c r="P18" s="213">
        <f t="shared" si="0"/>
        <v>0</v>
      </c>
      <c r="Q18" s="213"/>
      <c r="R18" s="213">
        <v>25400</v>
      </c>
      <c r="S18" s="213">
        <f t="shared" si="1"/>
        <v>-25400</v>
      </c>
      <c r="T18" s="213"/>
      <c r="U18" s="213"/>
      <c r="V18" s="213"/>
      <c r="W18" s="213"/>
    </row>
    <row r="19" spans="2:23" ht="11.25">
      <c r="B19" s="305"/>
      <c r="C19" s="208"/>
      <c r="D19" s="214"/>
      <c r="E19" s="214"/>
      <c r="F19" s="214"/>
      <c r="G19" s="214"/>
      <c r="H19" s="214"/>
      <c r="I19" s="233"/>
      <c r="J19" s="233"/>
      <c r="K19" s="233"/>
      <c r="L19" s="233"/>
      <c r="M19" s="233"/>
      <c r="N19" s="233"/>
      <c r="O19" s="233"/>
      <c r="P19" s="213">
        <f t="shared" si="0"/>
        <v>0</v>
      </c>
      <c r="Q19" s="213"/>
      <c r="R19" s="213"/>
      <c r="S19" s="213"/>
      <c r="T19" s="213"/>
      <c r="U19" s="213"/>
      <c r="V19" s="213"/>
      <c r="W19" s="213"/>
    </row>
    <row r="20" spans="2:23" ht="11.25">
      <c r="B20" s="305"/>
      <c r="C20" s="208"/>
      <c r="D20" s="235"/>
      <c r="E20" s="235"/>
      <c r="F20" s="235"/>
      <c r="G20" s="235"/>
      <c r="H20" s="235"/>
      <c r="I20" s="236"/>
      <c r="J20" s="237"/>
      <c r="K20" s="237"/>
      <c r="L20" s="237"/>
      <c r="M20" s="237"/>
      <c r="N20" s="237"/>
      <c r="O20" s="237"/>
      <c r="P20" s="235">
        <f t="shared" si="0"/>
        <v>0</v>
      </c>
      <c r="Q20" s="213"/>
      <c r="R20" s="235">
        <v>0</v>
      </c>
      <c r="S20" s="235">
        <f t="shared" si="1"/>
        <v>0</v>
      </c>
      <c r="T20" s="213"/>
      <c r="U20" s="213"/>
      <c r="V20" s="213"/>
      <c r="W20" s="213"/>
    </row>
    <row r="21" spans="1:23" s="210" customFormat="1" ht="11.25">
      <c r="A21" s="210" t="s">
        <v>58</v>
      </c>
      <c r="B21" s="239"/>
      <c r="D21" s="212">
        <f aca="true" t="shared" si="2" ref="D21:P21">SUM(D6:D20)</f>
        <v>7005</v>
      </c>
      <c r="E21" s="212">
        <f t="shared" si="2"/>
        <v>7200</v>
      </c>
      <c r="F21" s="212">
        <f t="shared" si="2"/>
        <v>6595</v>
      </c>
      <c r="G21" s="212">
        <f t="shared" si="2"/>
        <v>6000</v>
      </c>
      <c r="H21" s="212">
        <f t="shared" si="2"/>
        <v>6805</v>
      </c>
      <c r="I21" s="212">
        <f t="shared" si="2"/>
        <v>6605</v>
      </c>
      <c r="J21" s="212">
        <f t="shared" si="2"/>
        <v>5625</v>
      </c>
      <c r="K21" s="212">
        <f t="shared" si="2"/>
        <v>6075</v>
      </c>
      <c r="L21" s="212">
        <f t="shared" si="2"/>
        <v>6330</v>
      </c>
      <c r="M21" s="212">
        <f t="shared" si="2"/>
        <v>6570</v>
      </c>
      <c r="N21" s="212">
        <f t="shared" si="2"/>
        <v>5730</v>
      </c>
      <c r="O21" s="212">
        <f t="shared" si="2"/>
        <v>5830</v>
      </c>
      <c r="P21" s="212">
        <f t="shared" si="2"/>
        <v>76370</v>
      </c>
      <c r="R21" s="212">
        <f>SUM(R6:R20)</f>
        <v>146650</v>
      </c>
      <c r="S21" s="238">
        <f t="shared" si="1"/>
        <v>-70280</v>
      </c>
      <c r="T21" s="211"/>
      <c r="U21" s="211"/>
      <c r="V21" s="211"/>
      <c r="W21" s="211"/>
    </row>
    <row r="22" spans="2:23" s="210" customFormat="1" ht="11.25">
      <c r="B22" s="239"/>
      <c r="J22" s="212"/>
      <c r="O22" s="239"/>
      <c r="R22" s="212"/>
      <c r="S22" s="211"/>
      <c r="T22" s="211"/>
      <c r="U22" s="211"/>
      <c r="V22" s="211"/>
      <c r="W22" s="211"/>
    </row>
    <row r="23" spans="1:23" ht="11.25">
      <c r="A23" s="207" t="s">
        <v>14</v>
      </c>
      <c r="B23" s="387" t="s">
        <v>79</v>
      </c>
      <c r="C23" s="208"/>
      <c r="D23" s="213">
        <f>'EE'!C51</f>
        <v>12005.832</v>
      </c>
      <c r="E23" s="213">
        <f>'EE'!D51</f>
        <v>11958.792000000001</v>
      </c>
      <c r="F23" s="213">
        <f>'EE'!E51</f>
        <v>14988.64</v>
      </c>
      <c r="G23" s="213">
        <f>'EE'!F51</f>
        <v>11958.792000000001</v>
      </c>
      <c r="H23" s="213">
        <f>'EE'!G51</f>
        <v>12005.192000000001</v>
      </c>
      <c r="I23" s="213">
        <f>'EE'!H51</f>
        <v>16488.703999999998</v>
      </c>
      <c r="J23" s="213">
        <f>'EE'!I51</f>
        <v>12005.192000000001</v>
      </c>
      <c r="K23" s="213">
        <f>'EE'!J51</f>
        <v>11958.792000000001</v>
      </c>
      <c r="L23" s="213">
        <f>'EE'!K51</f>
        <v>14942.24</v>
      </c>
      <c r="M23" s="213">
        <f>'EE'!L51</f>
        <v>11958.792000000001</v>
      </c>
      <c r="N23" s="213">
        <f>'EE'!M51</f>
        <v>12005.192000000001</v>
      </c>
      <c r="O23" s="213">
        <f>'EE'!N51</f>
        <v>16442.239999999998</v>
      </c>
      <c r="P23" s="386">
        <f>SUM(D23:O23)</f>
        <v>158718.4</v>
      </c>
      <c r="Q23" s="213"/>
      <c r="R23" s="213">
        <v>176846</v>
      </c>
      <c r="S23" s="213">
        <f>+R23-P23</f>
        <v>18127.600000000006</v>
      </c>
      <c r="T23" s="213"/>
      <c r="U23" s="213"/>
      <c r="V23" s="213"/>
      <c r="W23" s="213"/>
    </row>
    <row r="24" spans="1:23" ht="11.25">
      <c r="A24" s="207"/>
      <c r="B24" s="387" t="s">
        <v>80</v>
      </c>
      <c r="C24" s="208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>
        <f aca="true" t="shared" si="3" ref="P24:P43">SUM(D24:O24)</f>
        <v>0</v>
      </c>
      <c r="Q24" s="213"/>
      <c r="R24" s="213">
        <v>2500</v>
      </c>
      <c r="S24" s="213">
        <f aca="true" t="shared" si="4" ref="S24:S65">+R24-P24</f>
        <v>2500</v>
      </c>
      <c r="T24" s="213"/>
      <c r="U24" s="213"/>
      <c r="V24" s="213"/>
      <c r="W24" s="213"/>
    </row>
    <row r="25" spans="2:23" ht="11.25">
      <c r="B25" s="387" t="s">
        <v>27</v>
      </c>
      <c r="C25" s="208"/>
      <c r="D25" s="213">
        <f>'EE'!C56</f>
        <v>1158.562788</v>
      </c>
      <c r="E25" s="213">
        <f>'EE'!D56</f>
        <v>1154.0234280000002</v>
      </c>
      <c r="F25" s="213">
        <f>'EE'!E56</f>
        <v>1446.40376</v>
      </c>
      <c r="G25" s="213">
        <f>'EE'!F56</f>
        <v>1154.0234280000002</v>
      </c>
      <c r="H25" s="213">
        <f>'EE'!G56</f>
        <v>1158.5010280000001</v>
      </c>
      <c r="I25" s="213">
        <f>'EE'!H56</f>
        <v>1591.1599359999998</v>
      </c>
      <c r="J25" s="213">
        <f>'EE'!I56</f>
        <v>1158.5010280000001</v>
      </c>
      <c r="K25" s="213">
        <f>'EE'!J56</f>
        <v>1154.0234280000002</v>
      </c>
      <c r="L25" s="213">
        <f>'EE'!K56</f>
        <v>1441.92616</v>
      </c>
      <c r="M25" s="213">
        <f>'EE'!L56</f>
        <v>1154.0234280000002</v>
      </c>
      <c r="N25" s="213">
        <f>'EE'!M56</f>
        <v>1158.5010280000001</v>
      </c>
      <c r="O25" s="213">
        <f>'EE'!N56</f>
        <v>1586.67616</v>
      </c>
      <c r="P25" s="386">
        <f t="shared" si="3"/>
        <v>15316.325600000004</v>
      </c>
      <c r="Q25" s="213"/>
      <c r="R25" s="213">
        <v>35450</v>
      </c>
      <c r="S25" s="213">
        <f t="shared" si="4"/>
        <v>20133.674399999996</v>
      </c>
      <c r="T25" s="213"/>
      <c r="U25" s="213"/>
      <c r="V25" s="213"/>
      <c r="W25" s="213"/>
    </row>
    <row r="26" spans="2:23" ht="11.25">
      <c r="B26" s="305" t="s">
        <v>82</v>
      </c>
      <c r="C26" s="208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>
        <f t="shared" si="3"/>
        <v>0</v>
      </c>
      <c r="Q26" s="213"/>
      <c r="R26" s="213"/>
      <c r="S26" s="213"/>
      <c r="T26" s="213"/>
      <c r="U26" s="213"/>
      <c r="V26" s="213"/>
      <c r="W26" s="213"/>
    </row>
    <row r="27" spans="2:23" ht="11.25">
      <c r="B27" s="305" t="s">
        <v>99</v>
      </c>
      <c r="C27" s="208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>
        <f t="shared" si="3"/>
        <v>0</v>
      </c>
      <c r="Q27" s="213"/>
      <c r="R27" s="213"/>
      <c r="S27" s="213"/>
      <c r="T27" s="213"/>
      <c r="U27" s="213"/>
      <c r="V27" s="213"/>
      <c r="W27" s="213"/>
    </row>
    <row r="28" spans="1:23" ht="11.25">
      <c r="A28" s="209" t="s">
        <v>81</v>
      </c>
      <c r="B28" s="305" t="s">
        <v>88</v>
      </c>
      <c r="C28" s="208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>
        <f t="shared" si="3"/>
        <v>0</v>
      </c>
      <c r="Q28" s="213"/>
      <c r="R28" s="213">
        <v>6480</v>
      </c>
      <c r="S28" s="213">
        <f t="shared" si="4"/>
        <v>6480</v>
      </c>
      <c r="T28" s="213"/>
      <c r="U28" s="213"/>
      <c r="V28" s="213"/>
      <c r="W28" s="213"/>
    </row>
    <row r="29" spans="2:23" ht="11.25">
      <c r="B29" s="305" t="s">
        <v>83</v>
      </c>
      <c r="C29" s="208"/>
      <c r="D29" s="213">
        <f>SUM(D23:D28)</f>
        <v>13164.394788</v>
      </c>
      <c r="E29" s="213">
        <f aca="true" t="shared" si="5" ref="E29:P29">SUM(E23:E28)</f>
        <v>13112.815428000002</v>
      </c>
      <c r="F29" s="213">
        <f t="shared" si="5"/>
        <v>16435.04376</v>
      </c>
      <c r="G29" s="213">
        <f t="shared" si="5"/>
        <v>13112.815428000002</v>
      </c>
      <c r="H29" s="213">
        <f t="shared" si="5"/>
        <v>13163.693028000002</v>
      </c>
      <c r="I29" s="213">
        <f t="shared" si="5"/>
        <v>18079.863935999998</v>
      </c>
      <c r="J29" s="213">
        <f t="shared" si="5"/>
        <v>13163.693028000002</v>
      </c>
      <c r="K29" s="213">
        <f t="shared" si="5"/>
        <v>13112.815428000002</v>
      </c>
      <c r="L29" s="213">
        <f t="shared" si="5"/>
        <v>16384.16616</v>
      </c>
      <c r="M29" s="213">
        <f t="shared" si="5"/>
        <v>13112.815428000002</v>
      </c>
      <c r="N29" s="213">
        <f t="shared" si="5"/>
        <v>13163.693028000002</v>
      </c>
      <c r="O29" s="213">
        <f t="shared" si="5"/>
        <v>18028.916159999997</v>
      </c>
      <c r="P29" s="213">
        <f t="shared" si="5"/>
        <v>174034.7256</v>
      </c>
      <c r="Q29" s="213"/>
      <c r="R29" s="213">
        <v>0</v>
      </c>
      <c r="S29" s="213">
        <f t="shared" si="4"/>
        <v>-174034.7256</v>
      </c>
      <c r="T29" s="213"/>
      <c r="U29" s="213"/>
      <c r="V29" s="213"/>
      <c r="W29" s="213"/>
    </row>
    <row r="30" spans="2:23" ht="11.25">
      <c r="B30" s="305"/>
      <c r="C30" s="208"/>
      <c r="D30" s="213"/>
      <c r="E30" s="213"/>
      <c r="F30" s="213"/>
      <c r="G30" s="213"/>
      <c r="H30" s="213"/>
      <c r="I30" s="233"/>
      <c r="J30" s="233"/>
      <c r="K30" s="233"/>
      <c r="L30" s="233"/>
      <c r="M30" s="233"/>
      <c r="N30" s="233"/>
      <c r="O30" s="233"/>
      <c r="P30" s="213"/>
      <c r="Q30" s="213"/>
      <c r="R30" s="213">
        <v>10250</v>
      </c>
      <c r="S30" s="213">
        <f t="shared" si="4"/>
        <v>10250</v>
      </c>
      <c r="T30" s="213"/>
      <c r="U30" s="213"/>
      <c r="V30" s="213"/>
      <c r="W30" s="213"/>
    </row>
    <row r="31" spans="2:23" ht="11.25">
      <c r="B31" s="259" t="s">
        <v>15</v>
      </c>
      <c r="C31" s="208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>
        <f t="shared" si="3"/>
        <v>0</v>
      </c>
      <c r="Q31" s="213"/>
      <c r="R31" s="213">
        <v>0</v>
      </c>
      <c r="S31" s="213">
        <f t="shared" si="4"/>
        <v>0</v>
      </c>
      <c r="T31" s="213"/>
      <c r="U31" s="213"/>
      <c r="V31" s="213"/>
      <c r="W31" s="213"/>
    </row>
    <row r="32" spans="2:23" ht="11.25">
      <c r="B32" s="259" t="s">
        <v>62</v>
      </c>
      <c r="C32" s="208"/>
      <c r="D32" s="213">
        <v>475</v>
      </c>
      <c r="E32" s="213">
        <v>475</v>
      </c>
      <c r="F32" s="213">
        <v>525</v>
      </c>
      <c r="G32" s="213">
        <v>475</v>
      </c>
      <c r="H32" s="213">
        <v>475</v>
      </c>
      <c r="I32" s="213">
        <v>525</v>
      </c>
      <c r="J32" s="213">
        <v>475</v>
      </c>
      <c r="K32" s="213">
        <v>475</v>
      </c>
      <c r="L32" s="213">
        <v>525</v>
      </c>
      <c r="M32" s="213">
        <v>475</v>
      </c>
      <c r="N32" s="213">
        <v>475</v>
      </c>
      <c r="O32" s="213">
        <v>525</v>
      </c>
      <c r="P32" s="386">
        <f t="shared" si="3"/>
        <v>5900</v>
      </c>
      <c r="Q32" s="213"/>
      <c r="R32" s="213">
        <v>1500</v>
      </c>
      <c r="S32" s="213">
        <f t="shared" si="4"/>
        <v>-4400</v>
      </c>
      <c r="T32" s="213"/>
      <c r="U32" s="213"/>
      <c r="V32" s="213"/>
      <c r="W32" s="213"/>
    </row>
    <row r="33" spans="2:23" ht="11.25">
      <c r="B33" s="259" t="s">
        <v>16</v>
      </c>
      <c r="C33" s="208"/>
      <c r="D33" s="213">
        <v>325</v>
      </c>
      <c r="E33" s="213">
        <v>325</v>
      </c>
      <c r="F33" s="213">
        <v>325</v>
      </c>
      <c r="G33" s="213">
        <v>325</v>
      </c>
      <c r="H33" s="213">
        <v>325</v>
      </c>
      <c r="I33" s="213">
        <v>325</v>
      </c>
      <c r="J33" s="213">
        <v>325</v>
      </c>
      <c r="K33" s="213">
        <v>325</v>
      </c>
      <c r="L33" s="213">
        <v>325</v>
      </c>
      <c r="M33" s="213">
        <v>325</v>
      </c>
      <c r="N33" s="213">
        <v>325</v>
      </c>
      <c r="O33" s="213">
        <v>325</v>
      </c>
      <c r="P33" s="386">
        <f t="shared" si="3"/>
        <v>3900</v>
      </c>
      <c r="Q33" s="213"/>
      <c r="R33" s="213">
        <v>2900</v>
      </c>
      <c r="S33" s="213">
        <f t="shared" si="4"/>
        <v>-1000</v>
      </c>
      <c r="T33" s="213"/>
      <c r="U33" s="213"/>
      <c r="V33" s="213"/>
      <c r="W33" s="213"/>
    </row>
    <row r="34" spans="2:23" ht="11.25">
      <c r="B34" s="259" t="s">
        <v>17</v>
      </c>
      <c r="C34" s="208"/>
      <c r="D34" s="213">
        <v>0</v>
      </c>
      <c r="E34" s="213">
        <v>0</v>
      </c>
      <c r="F34" s="213">
        <v>0</v>
      </c>
      <c r="G34" s="213">
        <v>0</v>
      </c>
      <c r="H34" s="213">
        <v>0</v>
      </c>
      <c r="I34" s="213">
        <v>0</v>
      </c>
      <c r="J34" s="213">
        <v>0</v>
      </c>
      <c r="K34" s="213">
        <v>0</v>
      </c>
      <c r="L34" s="213">
        <v>0</v>
      </c>
      <c r="M34" s="213">
        <v>0</v>
      </c>
      <c r="N34" s="213">
        <v>0</v>
      </c>
      <c r="O34" s="213">
        <v>0</v>
      </c>
      <c r="P34" s="213">
        <f t="shared" si="3"/>
        <v>0</v>
      </c>
      <c r="Q34" s="213"/>
      <c r="R34" s="213">
        <v>0</v>
      </c>
      <c r="S34" s="213">
        <f t="shared" si="4"/>
        <v>0</v>
      </c>
      <c r="T34" s="213"/>
      <c r="U34" s="213"/>
      <c r="V34" s="213"/>
      <c r="W34" s="213"/>
    </row>
    <row r="35" spans="2:23" ht="11.25">
      <c r="B35" s="259" t="s">
        <v>35</v>
      </c>
      <c r="C35" s="208"/>
      <c r="D35" s="213">
        <v>1500</v>
      </c>
      <c r="E35" s="213">
        <v>1500</v>
      </c>
      <c r="F35" s="213">
        <v>1500</v>
      </c>
      <c r="G35" s="213">
        <v>1500</v>
      </c>
      <c r="H35" s="213">
        <v>1500</v>
      </c>
      <c r="I35" s="213">
        <v>1500</v>
      </c>
      <c r="J35" s="213">
        <v>800</v>
      </c>
      <c r="K35" s="213">
        <v>800</v>
      </c>
      <c r="L35" s="213">
        <v>850</v>
      </c>
      <c r="M35" s="213">
        <v>1500</v>
      </c>
      <c r="N35" s="213">
        <v>1500</v>
      </c>
      <c r="O35" s="213">
        <v>1500</v>
      </c>
      <c r="P35" s="374">
        <f t="shared" si="3"/>
        <v>15950</v>
      </c>
      <c r="Q35" s="213"/>
      <c r="R35" s="213">
        <v>20120</v>
      </c>
      <c r="S35" s="213">
        <f t="shared" si="4"/>
        <v>4170</v>
      </c>
      <c r="T35" s="213"/>
      <c r="U35" s="213"/>
      <c r="V35" s="213"/>
      <c r="W35" s="213"/>
    </row>
    <row r="36" spans="2:23" ht="11.25">
      <c r="B36" s="259" t="s">
        <v>63</v>
      </c>
      <c r="C36" s="208"/>
      <c r="D36" s="213">
        <v>25</v>
      </c>
      <c r="E36" s="213">
        <v>50</v>
      </c>
      <c r="F36" s="213">
        <v>50</v>
      </c>
      <c r="G36" s="213">
        <v>50</v>
      </c>
      <c r="H36" s="213">
        <v>25</v>
      </c>
      <c r="I36" s="213">
        <v>25</v>
      </c>
      <c r="J36" s="213">
        <v>25</v>
      </c>
      <c r="K36" s="213">
        <v>50</v>
      </c>
      <c r="L36" s="213">
        <v>25</v>
      </c>
      <c r="M36" s="213">
        <v>50</v>
      </c>
      <c r="N36" s="213">
        <v>25</v>
      </c>
      <c r="O36" s="213">
        <v>25</v>
      </c>
      <c r="P36" s="386">
        <f t="shared" si="3"/>
        <v>425</v>
      </c>
      <c r="Q36" s="213"/>
      <c r="R36" s="213">
        <v>2500</v>
      </c>
      <c r="S36" s="213">
        <f t="shared" si="4"/>
        <v>2075</v>
      </c>
      <c r="T36" s="213"/>
      <c r="U36" s="213"/>
      <c r="V36" s="213"/>
      <c r="W36" s="213"/>
    </row>
    <row r="37" spans="2:23" ht="11.25">
      <c r="B37" s="259" t="s">
        <v>247</v>
      </c>
      <c r="C37" s="208"/>
      <c r="D37" s="213">
        <v>262</v>
      </c>
      <c r="E37" s="213">
        <v>262</v>
      </c>
      <c r="F37" s="213">
        <v>262</v>
      </c>
      <c r="G37" s="213">
        <v>262</v>
      </c>
      <c r="H37" s="213">
        <v>262</v>
      </c>
      <c r="I37" s="213">
        <v>262</v>
      </c>
      <c r="J37" s="213">
        <v>262</v>
      </c>
      <c r="K37" s="213">
        <v>262</v>
      </c>
      <c r="L37" s="213">
        <v>262</v>
      </c>
      <c r="M37" s="213">
        <v>262</v>
      </c>
      <c r="N37" s="213">
        <v>262</v>
      </c>
      <c r="O37" s="213">
        <v>262</v>
      </c>
      <c r="P37" s="213">
        <f t="shared" si="3"/>
        <v>3144</v>
      </c>
      <c r="Q37" s="213"/>
      <c r="R37" s="213">
        <v>6000</v>
      </c>
      <c r="S37" s="213">
        <f t="shared" si="4"/>
        <v>2856</v>
      </c>
      <c r="T37" s="213"/>
      <c r="U37" s="213"/>
      <c r="V37" s="213"/>
      <c r="W37" s="213"/>
    </row>
    <row r="38" spans="2:23" ht="11.25">
      <c r="B38" s="259" t="s">
        <v>146</v>
      </c>
      <c r="C38" s="234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>
        <f t="shared" si="3"/>
        <v>0</v>
      </c>
      <c r="Q38" s="213"/>
      <c r="R38" s="213">
        <v>0</v>
      </c>
      <c r="S38" s="213">
        <f t="shared" si="4"/>
        <v>0</v>
      </c>
      <c r="T38" s="213"/>
      <c r="U38" s="213"/>
      <c r="V38" s="213"/>
      <c r="W38" s="213"/>
    </row>
    <row r="39" spans="2:23" ht="11.25">
      <c r="B39" s="259" t="s">
        <v>87</v>
      </c>
      <c r="C39" s="208"/>
      <c r="D39" s="213">
        <v>0</v>
      </c>
      <c r="E39" s="213">
        <v>0</v>
      </c>
      <c r="F39" s="213">
        <v>0</v>
      </c>
      <c r="G39" s="213">
        <v>0</v>
      </c>
      <c r="H39" s="213">
        <v>0</v>
      </c>
      <c r="I39" s="213">
        <v>0</v>
      </c>
      <c r="J39" s="213">
        <v>0</v>
      </c>
      <c r="K39" s="213">
        <v>0</v>
      </c>
      <c r="L39" s="213">
        <v>0</v>
      </c>
      <c r="M39" s="213">
        <v>0</v>
      </c>
      <c r="N39" s="213">
        <v>0</v>
      </c>
      <c r="O39" s="213">
        <v>0</v>
      </c>
      <c r="P39" s="213">
        <f t="shared" si="3"/>
        <v>0</v>
      </c>
      <c r="Q39" s="213"/>
      <c r="R39" s="213">
        <v>3000</v>
      </c>
      <c r="S39" s="213">
        <f t="shared" si="4"/>
        <v>3000</v>
      </c>
      <c r="T39" s="213"/>
      <c r="U39" s="213"/>
      <c r="V39" s="213"/>
      <c r="W39" s="213"/>
    </row>
    <row r="40" spans="2:23" ht="11.25">
      <c r="B40" s="259" t="s">
        <v>20</v>
      </c>
      <c r="C40" s="208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>
        <f t="shared" si="3"/>
        <v>0</v>
      </c>
      <c r="Q40" s="213"/>
      <c r="R40" s="213">
        <v>400</v>
      </c>
      <c r="S40" s="213">
        <f t="shared" si="4"/>
        <v>400</v>
      </c>
      <c r="T40" s="213"/>
      <c r="U40" s="213"/>
      <c r="V40" s="213"/>
      <c r="W40" s="213"/>
    </row>
    <row r="41" spans="2:23" ht="11.25">
      <c r="B41" s="259" t="s">
        <v>248</v>
      </c>
      <c r="C41" s="208"/>
      <c r="D41" s="213">
        <v>0</v>
      </c>
      <c r="E41" s="213">
        <v>0</v>
      </c>
      <c r="F41" s="213">
        <v>0</v>
      </c>
      <c r="G41" s="213">
        <v>0</v>
      </c>
      <c r="H41" s="213">
        <v>0</v>
      </c>
      <c r="I41" s="213">
        <v>0</v>
      </c>
      <c r="J41" s="213">
        <v>0</v>
      </c>
      <c r="K41" s="213">
        <v>0</v>
      </c>
      <c r="L41" s="213">
        <v>0</v>
      </c>
      <c r="M41" s="213">
        <v>0</v>
      </c>
      <c r="N41" s="213">
        <v>0</v>
      </c>
      <c r="O41" s="213">
        <v>0</v>
      </c>
      <c r="P41" s="213">
        <f t="shared" si="3"/>
        <v>0</v>
      </c>
      <c r="Q41" s="213"/>
      <c r="R41" s="213"/>
      <c r="S41" s="213"/>
      <c r="T41" s="213"/>
      <c r="U41" s="213"/>
      <c r="V41" s="213"/>
      <c r="W41" s="213"/>
    </row>
    <row r="42" spans="2:23" ht="11.25">
      <c r="B42" s="259" t="s">
        <v>21</v>
      </c>
      <c r="C42" s="208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>
        <f t="shared" si="3"/>
        <v>0</v>
      </c>
      <c r="Q42" s="213"/>
      <c r="R42" s="213">
        <v>0</v>
      </c>
      <c r="S42" s="213">
        <f t="shared" si="4"/>
        <v>0</v>
      </c>
      <c r="T42" s="213"/>
      <c r="U42" s="213"/>
      <c r="V42" s="213"/>
      <c r="W42" s="213"/>
    </row>
    <row r="43" spans="2:23" ht="11.25">
      <c r="B43" s="259" t="s">
        <v>22</v>
      </c>
      <c r="C43" s="208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>
        <f t="shared" si="3"/>
        <v>0</v>
      </c>
      <c r="Q43" s="213"/>
      <c r="R43" s="213">
        <v>19250</v>
      </c>
      <c r="S43" s="213">
        <f t="shared" si="4"/>
        <v>19250</v>
      </c>
      <c r="T43" s="213"/>
      <c r="U43" s="213"/>
      <c r="V43" s="213"/>
      <c r="W43" s="213"/>
    </row>
    <row r="44" spans="2:23" ht="11.25">
      <c r="B44" s="259" t="s">
        <v>23</v>
      </c>
      <c r="C44" s="208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>
        <f>SUM(D44:O44)</f>
        <v>0</v>
      </c>
      <c r="Q44" s="213"/>
      <c r="R44" s="213">
        <v>0</v>
      </c>
      <c r="S44" s="213">
        <f t="shared" si="4"/>
        <v>0</v>
      </c>
      <c r="T44" s="213"/>
      <c r="U44" s="213"/>
      <c r="V44" s="213"/>
      <c r="W44" s="213"/>
    </row>
    <row r="45" spans="2:23" ht="11.25">
      <c r="B45" s="259" t="s">
        <v>24</v>
      </c>
      <c r="C45" s="208"/>
      <c r="D45" s="213">
        <v>0</v>
      </c>
      <c r="E45" s="213">
        <v>0</v>
      </c>
      <c r="F45" s="213">
        <v>0</v>
      </c>
      <c r="G45" s="213">
        <v>0</v>
      </c>
      <c r="H45" s="213">
        <v>0</v>
      </c>
      <c r="I45" s="213">
        <v>0</v>
      </c>
      <c r="J45" s="213">
        <v>0</v>
      </c>
      <c r="K45" s="213">
        <v>0</v>
      </c>
      <c r="L45" s="213">
        <v>0</v>
      </c>
      <c r="M45" s="213">
        <v>0</v>
      </c>
      <c r="N45" s="213">
        <v>0</v>
      </c>
      <c r="O45" s="213">
        <v>0</v>
      </c>
      <c r="P45" s="213">
        <f aca="true" t="shared" si="6" ref="P45:P65">SUM(D45:O45)</f>
        <v>0</v>
      </c>
      <c r="Q45" s="213"/>
      <c r="R45" s="213">
        <v>12350</v>
      </c>
      <c r="S45" s="213">
        <f t="shared" si="4"/>
        <v>12350</v>
      </c>
      <c r="T45" s="213"/>
      <c r="U45" s="241"/>
      <c r="V45" s="213"/>
      <c r="W45" s="213"/>
    </row>
    <row r="46" spans="2:23" ht="11.25">
      <c r="B46" s="259" t="s">
        <v>25</v>
      </c>
      <c r="C46" s="208"/>
      <c r="D46" s="213">
        <v>2100</v>
      </c>
      <c r="E46" s="213">
        <v>2100</v>
      </c>
      <c r="F46" s="213">
        <v>2500</v>
      </c>
      <c r="G46" s="213">
        <v>2100</v>
      </c>
      <c r="H46" s="213">
        <v>2100</v>
      </c>
      <c r="I46" s="213">
        <v>2500</v>
      </c>
      <c r="J46" s="213">
        <v>2100</v>
      </c>
      <c r="K46" s="213">
        <v>2100</v>
      </c>
      <c r="L46" s="213">
        <v>2500</v>
      </c>
      <c r="M46" s="213">
        <v>2100</v>
      </c>
      <c r="N46" s="213">
        <v>2100</v>
      </c>
      <c r="O46" s="213">
        <v>2100</v>
      </c>
      <c r="P46" s="386">
        <f t="shared" si="6"/>
        <v>26400</v>
      </c>
      <c r="Q46" s="213"/>
      <c r="R46" s="213">
        <v>3024</v>
      </c>
      <c r="S46" s="213">
        <f t="shared" si="4"/>
        <v>-23376</v>
      </c>
      <c r="T46" s="213"/>
      <c r="U46" s="213"/>
      <c r="V46" s="213"/>
      <c r="W46" s="213"/>
    </row>
    <row r="47" spans="2:23" ht="11.25">
      <c r="B47" s="259" t="s">
        <v>66</v>
      </c>
      <c r="C47" s="208"/>
      <c r="D47" s="213">
        <v>0</v>
      </c>
      <c r="E47" s="213">
        <v>0</v>
      </c>
      <c r="F47" s="213">
        <v>0</v>
      </c>
      <c r="G47" s="213">
        <v>0</v>
      </c>
      <c r="H47" s="213">
        <v>0</v>
      </c>
      <c r="I47" s="213">
        <v>0</v>
      </c>
      <c r="J47" s="213">
        <v>0</v>
      </c>
      <c r="K47" s="213">
        <v>0</v>
      </c>
      <c r="L47" s="213">
        <v>0</v>
      </c>
      <c r="M47" s="213">
        <v>0</v>
      </c>
      <c r="N47" s="213">
        <v>0</v>
      </c>
      <c r="O47" s="213">
        <v>0</v>
      </c>
      <c r="P47" s="386">
        <f t="shared" si="6"/>
        <v>0</v>
      </c>
      <c r="Q47" s="213"/>
      <c r="R47" s="213">
        <v>300</v>
      </c>
      <c r="S47" s="213">
        <f t="shared" si="4"/>
        <v>300</v>
      </c>
      <c r="T47" s="213"/>
      <c r="U47" s="213"/>
      <c r="V47" s="213"/>
      <c r="W47" s="213"/>
    </row>
    <row r="48" spans="2:23" ht="11.25">
      <c r="B48" s="259" t="s">
        <v>26</v>
      </c>
      <c r="C48" s="208"/>
      <c r="D48" s="213">
        <v>450</v>
      </c>
      <c r="E48" s="213">
        <v>450</v>
      </c>
      <c r="F48" s="213">
        <v>450</v>
      </c>
      <c r="G48" s="213">
        <v>450</v>
      </c>
      <c r="H48" s="213">
        <v>400</v>
      </c>
      <c r="I48" s="213">
        <v>450</v>
      </c>
      <c r="J48" s="213">
        <v>450</v>
      </c>
      <c r="K48" s="213">
        <v>450</v>
      </c>
      <c r="L48" s="213">
        <v>400</v>
      </c>
      <c r="M48" s="213">
        <v>450</v>
      </c>
      <c r="N48" s="213">
        <v>450</v>
      </c>
      <c r="O48" s="213">
        <v>450</v>
      </c>
      <c r="P48" s="386">
        <f t="shared" si="6"/>
        <v>5300</v>
      </c>
      <c r="Q48" s="213"/>
      <c r="R48" s="213">
        <v>250</v>
      </c>
      <c r="S48" s="213">
        <f t="shared" si="4"/>
        <v>-5050</v>
      </c>
      <c r="T48" s="213"/>
      <c r="U48" s="213"/>
      <c r="V48" s="213"/>
      <c r="W48" s="213"/>
    </row>
    <row r="49" spans="2:23" ht="11.25">
      <c r="B49" s="259" t="s">
        <v>100</v>
      </c>
      <c r="C49" s="208"/>
      <c r="D49" s="213">
        <v>300</v>
      </c>
      <c r="E49" s="213">
        <v>300</v>
      </c>
      <c r="F49" s="213">
        <v>500</v>
      </c>
      <c r="G49" s="213">
        <v>300</v>
      </c>
      <c r="H49" s="213">
        <v>300</v>
      </c>
      <c r="I49" s="213">
        <v>500</v>
      </c>
      <c r="J49" s="213">
        <v>300</v>
      </c>
      <c r="K49" s="213">
        <v>300</v>
      </c>
      <c r="L49" s="213">
        <v>500</v>
      </c>
      <c r="M49" s="213">
        <v>300</v>
      </c>
      <c r="N49" s="213">
        <v>400</v>
      </c>
      <c r="O49" s="213">
        <v>400</v>
      </c>
      <c r="P49" s="386">
        <f t="shared" si="6"/>
        <v>4400</v>
      </c>
      <c r="Q49" s="213"/>
      <c r="R49" s="213"/>
      <c r="S49" s="213"/>
      <c r="T49" s="213"/>
      <c r="U49" s="213"/>
      <c r="V49" s="213"/>
      <c r="W49" s="213"/>
    </row>
    <row r="50" spans="2:23" ht="11.25">
      <c r="B50" s="259" t="s">
        <v>101</v>
      </c>
      <c r="C50" s="208"/>
      <c r="D50" s="213">
        <v>50</v>
      </c>
      <c r="E50" s="213">
        <v>50</v>
      </c>
      <c r="F50" s="213">
        <v>125</v>
      </c>
      <c r="G50" s="213">
        <v>50</v>
      </c>
      <c r="H50" s="213">
        <v>50</v>
      </c>
      <c r="I50" s="213">
        <v>125</v>
      </c>
      <c r="J50" s="213">
        <v>125</v>
      </c>
      <c r="K50" s="213">
        <v>50</v>
      </c>
      <c r="L50" s="213">
        <v>125</v>
      </c>
      <c r="M50" s="213">
        <v>100</v>
      </c>
      <c r="N50" s="213">
        <v>50</v>
      </c>
      <c r="O50" s="213">
        <v>125</v>
      </c>
      <c r="P50" s="386">
        <f t="shared" si="6"/>
        <v>1025</v>
      </c>
      <c r="Q50" s="213"/>
      <c r="R50" s="213"/>
      <c r="S50" s="213"/>
      <c r="T50" s="213"/>
      <c r="U50" s="213"/>
      <c r="V50" s="213"/>
      <c r="W50" s="213"/>
    </row>
    <row r="51" spans="2:23" ht="11.25">
      <c r="B51" s="259" t="s">
        <v>102</v>
      </c>
      <c r="C51" s="208"/>
      <c r="D51" s="213">
        <v>200</v>
      </c>
      <c r="E51" s="213">
        <v>200</v>
      </c>
      <c r="F51" s="213">
        <v>300</v>
      </c>
      <c r="G51" s="213">
        <v>200</v>
      </c>
      <c r="H51" s="213">
        <v>200</v>
      </c>
      <c r="I51" s="213">
        <v>300</v>
      </c>
      <c r="J51" s="213">
        <v>200</v>
      </c>
      <c r="K51" s="213">
        <v>200</v>
      </c>
      <c r="L51" s="213">
        <v>400</v>
      </c>
      <c r="M51" s="213">
        <v>200</v>
      </c>
      <c r="N51" s="213">
        <v>200</v>
      </c>
      <c r="O51" s="213">
        <v>400</v>
      </c>
      <c r="P51" s="386">
        <f t="shared" si="6"/>
        <v>3000</v>
      </c>
      <c r="Q51" s="213"/>
      <c r="R51" s="213"/>
      <c r="S51" s="213"/>
      <c r="T51" s="213"/>
      <c r="U51" s="213"/>
      <c r="V51" s="213"/>
      <c r="W51" s="213"/>
    </row>
    <row r="52" spans="2:23" ht="11.25">
      <c r="B52" s="259" t="s">
        <v>103</v>
      </c>
      <c r="C52" s="208"/>
      <c r="D52" s="213">
        <v>0</v>
      </c>
      <c r="E52" s="213">
        <v>0</v>
      </c>
      <c r="F52" s="213">
        <v>0</v>
      </c>
      <c r="G52" s="213">
        <v>0</v>
      </c>
      <c r="H52" s="213">
        <v>0</v>
      </c>
      <c r="I52" s="213">
        <v>0</v>
      </c>
      <c r="J52" s="213">
        <v>0</v>
      </c>
      <c r="K52" s="213">
        <v>0</v>
      </c>
      <c r="L52" s="213">
        <v>0</v>
      </c>
      <c r="M52" s="213">
        <v>0</v>
      </c>
      <c r="N52" s="213">
        <v>0</v>
      </c>
      <c r="O52" s="213">
        <v>0</v>
      </c>
      <c r="P52" s="213">
        <f t="shared" si="6"/>
        <v>0</v>
      </c>
      <c r="Q52" s="213"/>
      <c r="R52" s="213"/>
      <c r="S52" s="213"/>
      <c r="T52" s="213"/>
      <c r="U52" s="213"/>
      <c r="V52" s="213"/>
      <c r="W52" s="213"/>
    </row>
    <row r="53" spans="2:23" ht="11.25">
      <c r="B53" s="259" t="s">
        <v>259</v>
      </c>
      <c r="C53" s="208"/>
      <c r="D53" s="213">
        <v>0</v>
      </c>
      <c r="E53" s="213">
        <v>0</v>
      </c>
      <c r="F53" s="213">
        <v>0</v>
      </c>
      <c r="G53" s="213">
        <v>0</v>
      </c>
      <c r="H53" s="213">
        <v>0</v>
      </c>
      <c r="I53" s="213">
        <v>0</v>
      </c>
      <c r="J53" s="213">
        <v>0</v>
      </c>
      <c r="K53" s="213">
        <v>0</v>
      </c>
      <c r="L53" s="213">
        <v>0</v>
      </c>
      <c r="M53" s="213">
        <v>0</v>
      </c>
      <c r="N53" s="213">
        <v>0</v>
      </c>
      <c r="O53" s="213">
        <v>0</v>
      </c>
      <c r="P53" s="213">
        <f t="shared" si="6"/>
        <v>0</v>
      </c>
      <c r="Q53" s="213"/>
      <c r="R53" s="213"/>
      <c r="S53" s="213"/>
      <c r="T53" s="213"/>
      <c r="U53" s="213"/>
      <c r="V53" s="213"/>
      <c r="W53" s="213"/>
    </row>
    <row r="54" spans="2:23" ht="11.25">
      <c r="B54" s="259" t="s">
        <v>231</v>
      </c>
      <c r="C54" s="208"/>
      <c r="D54" s="213">
        <v>0</v>
      </c>
      <c r="E54" s="213">
        <v>0</v>
      </c>
      <c r="F54" s="213">
        <v>0</v>
      </c>
      <c r="G54" s="213">
        <v>0</v>
      </c>
      <c r="H54" s="213">
        <v>0</v>
      </c>
      <c r="I54" s="213">
        <v>0</v>
      </c>
      <c r="J54" s="213">
        <v>0</v>
      </c>
      <c r="K54" s="213">
        <v>0</v>
      </c>
      <c r="L54" s="213">
        <v>0</v>
      </c>
      <c r="M54" s="213">
        <v>0</v>
      </c>
      <c r="N54" s="213">
        <v>0</v>
      </c>
      <c r="O54" s="213">
        <v>0</v>
      </c>
      <c r="P54" s="213">
        <f t="shared" si="6"/>
        <v>0</v>
      </c>
      <c r="Q54" s="213"/>
      <c r="R54" s="213"/>
      <c r="S54" s="213"/>
      <c r="T54" s="213"/>
      <c r="U54" s="213"/>
      <c r="V54" s="213"/>
      <c r="W54" s="213"/>
    </row>
    <row r="55" spans="2:23" ht="11.25">
      <c r="B55" s="259" t="s">
        <v>28</v>
      </c>
      <c r="C55" s="208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>
        <f t="shared" si="6"/>
        <v>0</v>
      </c>
      <c r="Q55" s="213"/>
      <c r="R55" s="213">
        <v>0</v>
      </c>
      <c r="S55" s="213">
        <f t="shared" si="4"/>
        <v>0</v>
      </c>
      <c r="T55" s="213"/>
      <c r="U55" s="213"/>
      <c r="V55" s="213"/>
      <c r="W55" s="213"/>
    </row>
    <row r="56" spans="2:23" ht="11.25">
      <c r="B56" s="259" t="s">
        <v>249</v>
      </c>
      <c r="C56" s="208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>
        <f t="shared" si="6"/>
        <v>0</v>
      </c>
      <c r="Q56" s="213"/>
      <c r="R56" s="213">
        <v>0</v>
      </c>
      <c r="S56" s="213">
        <f t="shared" si="4"/>
        <v>0</v>
      </c>
      <c r="T56" s="213"/>
      <c r="U56" s="213"/>
      <c r="V56" s="213"/>
      <c r="W56" s="213"/>
    </row>
    <row r="57" spans="2:23" ht="11.25">
      <c r="B57" s="259" t="s">
        <v>30</v>
      </c>
      <c r="C57" s="208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>
        <f t="shared" si="6"/>
        <v>0</v>
      </c>
      <c r="Q57" s="213"/>
      <c r="R57" s="213">
        <v>0</v>
      </c>
      <c r="S57" s="213">
        <f t="shared" si="4"/>
        <v>0</v>
      </c>
      <c r="T57" s="213"/>
      <c r="U57" s="213"/>
      <c r="V57" s="213"/>
      <c r="W57" s="213"/>
    </row>
    <row r="58" spans="2:23" ht="11.25">
      <c r="B58" s="259" t="s">
        <v>250</v>
      </c>
      <c r="C58" s="208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>
        <f t="shared" si="6"/>
        <v>0</v>
      </c>
      <c r="Q58" s="213"/>
      <c r="R58" s="213">
        <v>0</v>
      </c>
      <c r="S58" s="213">
        <f t="shared" si="4"/>
        <v>0</v>
      </c>
      <c r="T58" s="213"/>
      <c r="U58" s="213"/>
      <c r="V58" s="213"/>
      <c r="W58" s="213"/>
    </row>
    <row r="59" spans="2:23" ht="11.25">
      <c r="B59" s="259" t="s">
        <v>105</v>
      </c>
      <c r="C59" s="208"/>
      <c r="D59" s="213">
        <v>200</v>
      </c>
      <c r="E59" s="213">
        <v>200</v>
      </c>
      <c r="F59" s="213">
        <v>200</v>
      </c>
      <c r="G59" s="213">
        <v>200</v>
      </c>
      <c r="H59" s="213">
        <v>300</v>
      </c>
      <c r="I59" s="213">
        <v>300</v>
      </c>
      <c r="J59" s="213">
        <v>300</v>
      </c>
      <c r="K59" s="213">
        <v>300</v>
      </c>
      <c r="L59" s="213">
        <v>200</v>
      </c>
      <c r="M59" s="213">
        <v>200</v>
      </c>
      <c r="N59" s="213">
        <v>200</v>
      </c>
      <c r="O59" s="213">
        <v>200</v>
      </c>
      <c r="P59" s="386">
        <f t="shared" si="6"/>
        <v>2800</v>
      </c>
      <c r="Q59" s="213"/>
      <c r="R59" s="213">
        <v>0</v>
      </c>
      <c r="S59" s="213">
        <f t="shared" si="4"/>
        <v>-2800</v>
      </c>
      <c r="T59" s="213"/>
      <c r="U59" s="213"/>
      <c r="V59" s="213"/>
      <c r="W59" s="213"/>
    </row>
    <row r="60" spans="2:23" ht="11.25">
      <c r="B60" s="259" t="s">
        <v>31</v>
      </c>
      <c r="C60" s="208"/>
      <c r="D60" s="213"/>
      <c r="E60" s="213"/>
      <c r="F60" s="213"/>
      <c r="G60" s="213"/>
      <c r="H60" s="213"/>
      <c r="I60" s="213">
        <v>0</v>
      </c>
      <c r="J60" s="213"/>
      <c r="K60" s="213"/>
      <c r="L60" s="213"/>
      <c r="M60" s="213"/>
      <c r="N60" s="213"/>
      <c r="O60" s="213"/>
      <c r="P60" s="386">
        <f t="shared" si="6"/>
        <v>0</v>
      </c>
      <c r="Q60" s="213"/>
      <c r="R60" s="213">
        <v>0</v>
      </c>
      <c r="S60" s="213">
        <f t="shared" si="4"/>
        <v>0</v>
      </c>
      <c r="T60" s="213"/>
      <c r="U60" s="213"/>
      <c r="V60" s="213"/>
      <c r="W60" s="213"/>
    </row>
    <row r="61" spans="2:23" ht="11.25">
      <c r="B61" s="259" t="s">
        <v>106</v>
      </c>
      <c r="C61" s="208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>
        <f t="shared" si="6"/>
        <v>0</v>
      </c>
      <c r="Q61" s="213"/>
      <c r="R61" s="213"/>
      <c r="S61" s="213"/>
      <c r="T61" s="213"/>
      <c r="U61" s="213"/>
      <c r="V61" s="213"/>
      <c r="W61" s="213"/>
    </row>
    <row r="62" spans="2:23" ht="11.25">
      <c r="B62" s="259" t="s">
        <v>170</v>
      </c>
      <c r="C62" s="208"/>
      <c r="D62" s="213">
        <v>0</v>
      </c>
      <c r="E62" s="213">
        <v>0</v>
      </c>
      <c r="F62" s="213">
        <v>0</v>
      </c>
      <c r="G62" s="213">
        <v>0</v>
      </c>
      <c r="H62" s="213">
        <v>0</v>
      </c>
      <c r="I62" s="213">
        <v>0</v>
      </c>
      <c r="J62" s="213">
        <v>0</v>
      </c>
      <c r="K62" s="213">
        <v>0</v>
      </c>
      <c r="L62" s="213">
        <v>0</v>
      </c>
      <c r="M62" s="213">
        <v>0</v>
      </c>
      <c r="N62" s="213">
        <v>0</v>
      </c>
      <c r="O62" s="213">
        <v>0</v>
      </c>
      <c r="P62" s="213">
        <f t="shared" si="6"/>
        <v>0</v>
      </c>
      <c r="Q62" s="213"/>
      <c r="R62" s="213">
        <v>0</v>
      </c>
      <c r="S62" s="213">
        <f t="shared" si="4"/>
        <v>0</v>
      </c>
      <c r="T62" s="213"/>
      <c r="U62" s="213"/>
      <c r="V62" s="213"/>
      <c r="W62" s="213"/>
    </row>
    <row r="63" spans="2:23" ht="11.25">
      <c r="B63" s="259" t="s">
        <v>143</v>
      </c>
      <c r="C63" s="208"/>
      <c r="D63" s="213">
        <v>0</v>
      </c>
      <c r="E63" s="213">
        <v>0</v>
      </c>
      <c r="F63" s="213">
        <v>0</v>
      </c>
      <c r="G63" s="213">
        <v>0</v>
      </c>
      <c r="H63" s="213">
        <v>0</v>
      </c>
      <c r="I63" s="213">
        <v>0</v>
      </c>
      <c r="J63" s="213">
        <v>0</v>
      </c>
      <c r="K63" s="213">
        <v>0</v>
      </c>
      <c r="L63" s="213">
        <v>0</v>
      </c>
      <c r="M63" s="213">
        <v>0</v>
      </c>
      <c r="N63" s="213">
        <v>0</v>
      </c>
      <c r="O63" s="213">
        <v>0</v>
      </c>
      <c r="P63" s="213">
        <f t="shared" si="6"/>
        <v>0</v>
      </c>
      <c r="Q63" s="213"/>
      <c r="R63" s="213">
        <v>18000</v>
      </c>
      <c r="S63" s="213">
        <f t="shared" si="4"/>
        <v>18000</v>
      </c>
      <c r="T63" s="213"/>
      <c r="U63" s="241"/>
      <c r="V63" s="213"/>
      <c r="W63" s="213"/>
    </row>
    <row r="64" spans="2:23" ht="11.25">
      <c r="B64" s="259" t="s">
        <v>34</v>
      </c>
      <c r="C64" s="208"/>
      <c r="D64" s="213">
        <v>1200</v>
      </c>
      <c r="E64" s="213">
        <v>1200</v>
      </c>
      <c r="F64" s="213">
        <v>1300</v>
      </c>
      <c r="G64" s="213">
        <v>1200</v>
      </c>
      <c r="H64" s="213">
        <v>1200</v>
      </c>
      <c r="I64" s="213">
        <v>1300</v>
      </c>
      <c r="J64" s="213">
        <v>1500</v>
      </c>
      <c r="K64" s="213">
        <v>1300</v>
      </c>
      <c r="L64" s="213">
        <v>1300</v>
      </c>
      <c r="M64" s="213">
        <v>1200</v>
      </c>
      <c r="N64" s="213">
        <v>1200</v>
      </c>
      <c r="O64" s="213">
        <v>1300</v>
      </c>
      <c r="P64" s="386">
        <f t="shared" si="6"/>
        <v>15200</v>
      </c>
      <c r="Q64" s="213"/>
      <c r="R64" s="213"/>
      <c r="S64" s="213"/>
      <c r="T64" s="213"/>
      <c r="U64" s="241"/>
      <c r="V64" s="213"/>
      <c r="W64" s="213"/>
    </row>
    <row r="65" spans="2:23" ht="11.25">
      <c r="B65" s="259" t="s">
        <v>84</v>
      </c>
      <c r="C65" s="208"/>
      <c r="D65" s="235"/>
      <c r="E65" s="235"/>
      <c r="F65" s="235">
        <v>0</v>
      </c>
      <c r="G65" s="235"/>
      <c r="H65" s="235"/>
      <c r="I65" s="237"/>
      <c r="J65" s="237"/>
      <c r="K65" s="237"/>
      <c r="L65" s="237"/>
      <c r="M65" s="237"/>
      <c r="N65" s="237"/>
      <c r="O65" s="237"/>
      <c r="P65" s="235">
        <f t="shared" si="6"/>
        <v>0</v>
      </c>
      <c r="Q65" s="213"/>
      <c r="R65" s="235">
        <v>0</v>
      </c>
      <c r="S65" s="235">
        <f t="shared" si="4"/>
        <v>0</v>
      </c>
      <c r="T65" s="213"/>
      <c r="U65" s="213"/>
      <c r="V65" s="213"/>
      <c r="W65" s="213"/>
    </row>
    <row r="66" spans="1:23" s="210" customFormat="1" ht="11.25">
      <c r="A66" s="210" t="s">
        <v>59</v>
      </c>
      <c r="B66" s="239"/>
      <c r="D66" s="212">
        <f>SUM(D29:D65)</f>
        <v>20251.394787999998</v>
      </c>
      <c r="E66" s="212">
        <f aca="true" t="shared" si="7" ref="E66:P66">SUM(E29:E65)</f>
        <v>20224.815428</v>
      </c>
      <c r="F66" s="212">
        <f t="shared" si="7"/>
        <v>24472.04376</v>
      </c>
      <c r="G66" s="212">
        <f t="shared" si="7"/>
        <v>20224.815428</v>
      </c>
      <c r="H66" s="212">
        <f t="shared" si="7"/>
        <v>20300.693028</v>
      </c>
      <c r="I66" s="212">
        <f t="shared" si="7"/>
        <v>26191.863935999998</v>
      </c>
      <c r="J66" s="212">
        <f t="shared" si="7"/>
        <v>20025.693028</v>
      </c>
      <c r="K66" s="212">
        <f t="shared" si="7"/>
        <v>19724.815428</v>
      </c>
      <c r="L66" s="212">
        <f t="shared" si="7"/>
        <v>23796.16616</v>
      </c>
      <c r="M66" s="212">
        <f t="shared" si="7"/>
        <v>20274.815428</v>
      </c>
      <c r="N66" s="212">
        <f t="shared" si="7"/>
        <v>20350.693028</v>
      </c>
      <c r="O66" s="212">
        <f t="shared" si="7"/>
        <v>25640.916159999997</v>
      </c>
      <c r="P66" s="212">
        <f t="shared" si="7"/>
        <v>261478.7256</v>
      </c>
      <c r="R66" s="212">
        <f>SUM(R23:R65)</f>
        <v>321120</v>
      </c>
      <c r="S66" s="212">
        <f>SUM(S23:S65)</f>
        <v>-90768.45120000001</v>
      </c>
      <c r="T66" s="211"/>
      <c r="U66" s="211"/>
      <c r="V66" s="211"/>
      <c r="W66" s="211"/>
    </row>
    <row r="67" spans="4:23" ht="11.25">
      <c r="D67" s="213"/>
      <c r="E67" s="213"/>
      <c r="F67" s="213"/>
      <c r="G67" s="213"/>
      <c r="H67" s="213"/>
      <c r="I67" s="213"/>
      <c r="J67" s="214"/>
      <c r="K67" s="214"/>
      <c r="L67" s="214"/>
      <c r="M67" s="214"/>
      <c r="N67" s="214"/>
      <c r="O67" s="233"/>
      <c r="P67" s="213"/>
      <c r="Q67" s="213"/>
      <c r="R67" s="213"/>
      <c r="S67" s="213"/>
      <c r="T67" s="213"/>
      <c r="U67" s="213"/>
      <c r="V67" s="213"/>
      <c r="W67" s="213"/>
    </row>
    <row r="68" spans="1:23" s="207" customFormat="1" ht="12" thickBot="1">
      <c r="A68" s="215" t="s">
        <v>60</v>
      </c>
      <c r="B68" s="312"/>
      <c r="C68" s="215"/>
      <c r="D68" s="216">
        <f aca="true" t="shared" si="8" ref="D68:P68">+D21-D66</f>
        <v>-13246.394787999998</v>
      </c>
      <c r="E68" s="216">
        <f t="shared" si="8"/>
        <v>-13024.815428000002</v>
      </c>
      <c r="F68" s="216">
        <f t="shared" si="8"/>
        <v>-17877.04376</v>
      </c>
      <c r="G68" s="216">
        <f t="shared" si="8"/>
        <v>-14224.815428000002</v>
      </c>
      <c r="H68" s="216">
        <f t="shared" si="8"/>
        <v>-13495.693028000002</v>
      </c>
      <c r="I68" s="216">
        <f t="shared" si="8"/>
        <v>-19586.863935999998</v>
      </c>
      <c r="J68" s="216">
        <f t="shared" si="8"/>
        <v>-14400.693028000002</v>
      </c>
      <c r="K68" s="216">
        <f t="shared" si="8"/>
        <v>-13649.815428000002</v>
      </c>
      <c r="L68" s="216">
        <f t="shared" si="8"/>
        <v>-17466.16616</v>
      </c>
      <c r="M68" s="216">
        <f t="shared" si="8"/>
        <v>-13704.815428000002</v>
      </c>
      <c r="N68" s="216">
        <f t="shared" si="8"/>
        <v>-14620.693028000002</v>
      </c>
      <c r="O68" s="216">
        <f t="shared" si="8"/>
        <v>-19810.916159999997</v>
      </c>
      <c r="P68" s="216">
        <f t="shared" si="8"/>
        <v>-185108.7256</v>
      </c>
      <c r="Q68" s="238"/>
      <c r="R68" s="216">
        <f>+R21-R66</f>
        <v>-174470</v>
      </c>
      <c r="S68" s="216">
        <f>+P68-R68</f>
        <v>-10638.725600000005</v>
      </c>
      <c r="T68" s="238"/>
      <c r="U68" s="238"/>
      <c r="V68" s="238"/>
      <c r="W68" s="238"/>
    </row>
    <row r="69" spans="4:23" ht="12" thickTop="1">
      <c r="D69" s="213"/>
      <c r="E69" s="213"/>
      <c r="F69" s="213"/>
      <c r="G69" s="213"/>
      <c r="H69" s="213"/>
      <c r="I69" s="213"/>
      <c r="J69" s="214"/>
      <c r="K69" s="214"/>
      <c r="L69" s="214"/>
      <c r="M69" s="214"/>
      <c r="N69" s="214"/>
      <c r="O69" s="233"/>
      <c r="P69" s="213">
        <f>P21-P66-P68</f>
        <v>0</v>
      </c>
      <c r="Q69" s="213"/>
      <c r="R69" s="213"/>
      <c r="S69" s="213"/>
      <c r="T69" s="213"/>
      <c r="U69" s="213"/>
      <c r="V69" s="213"/>
      <c r="W69" s="213"/>
    </row>
    <row r="70" spans="4:23" ht="11.25">
      <c r="D70" s="213"/>
      <c r="E70" s="213"/>
      <c r="F70" s="213"/>
      <c r="G70" s="213"/>
      <c r="H70" s="213"/>
      <c r="I70" s="213"/>
      <c r="J70" s="214"/>
      <c r="K70" s="214"/>
      <c r="L70" s="214"/>
      <c r="M70" s="214"/>
      <c r="N70" s="214"/>
      <c r="O70" s="233"/>
      <c r="P70" s="213"/>
      <c r="Q70" s="213"/>
      <c r="R70" s="213"/>
      <c r="S70" s="213"/>
      <c r="T70" s="213"/>
      <c r="U70" s="213"/>
      <c r="V70" s="213"/>
      <c r="W70" s="213"/>
    </row>
    <row r="71" spans="4:23" ht="11.25">
      <c r="D71" s="213"/>
      <c r="E71" s="213"/>
      <c r="F71" s="213"/>
      <c r="G71" s="213"/>
      <c r="H71" s="213"/>
      <c r="I71" s="213"/>
      <c r="J71" s="214"/>
      <c r="K71" s="214"/>
      <c r="L71" s="214"/>
      <c r="M71" s="214"/>
      <c r="N71" s="214"/>
      <c r="O71" s="233"/>
      <c r="P71" s="213"/>
      <c r="Q71" s="213"/>
      <c r="R71" s="213"/>
      <c r="S71" s="213"/>
      <c r="T71" s="213"/>
      <c r="U71" s="213"/>
      <c r="V71" s="213"/>
      <c r="W71" s="213"/>
    </row>
    <row r="72" spans="2:19" s="210" customFormat="1" ht="11.25">
      <c r="B72" s="313"/>
      <c r="D72" s="254"/>
      <c r="E72" s="254"/>
      <c r="F72" s="254"/>
      <c r="G72" s="254"/>
      <c r="H72" s="254"/>
      <c r="I72" s="254"/>
      <c r="J72" s="254"/>
      <c r="K72" s="254"/>
      <c r="L72" s="254"/>
      <c r="M72" s="254"/>
      <c r="N72" s="254"/>
      <c r="O72" s="255"/>
      <c r="P72" s="254"/>
      <c r="R72" s="254"/>
      <c r="S72" s="254"/>
    </row>
    <row r="73" spans="1:21" s="253" customFormat="1" ht="11.25">
      <c r="A73" s="210"/>
      <c r="B73" s="313"/>
      <c r="D73" s="256"/>
      <c r="E73" s="256"/>
      <c r="F73" s="256"/>
      <c r="G73" s="256"/>
      <c r="H73" s="256"/>
      <c r="I73" s="256"/>
      <c r="J73" s="256"/>
      <c r="K73" s="256"/>
      <c r="L73" s="256"/>
      <c r="M73" s="256"/>
      <c r="N73" s="256"/>
      <c r="O73" s="257"/>
      <c r="P73" s="256"/>
      <c r="R73" s="256"/>
      <c r="S73" s="256"/>
      <c r="U73" s="258"/>
    </row>
    <row r="74" spans="2:15" s="240" customFormat="1" ht="5.25" customHeight="1">
      <c r="B74" s="259"/>
      <c r="O74" s="259"/>
    </row>
    <row r="75" spans="1:23" s="240" customFormat="1" ht="11.25">
      <c r="A75" s="210"/>
      <c r="B75" s="259"/>
      <c r="D75" s="260"/>
      <c r="E75" s="260"/>
      <c r="F75" s="260"/>
      <c r="G75" s="260"/>
      <c r="H75" s="260"/>
      <c r="I75" s="261"/>
      <c r="J75" s="261"/>
      <c r="K75" s="261"/>
      <c r="L75" s="261"/>
      <c r="M75" s="261"/>
      <c r="N75" s="261"/>
      <c r="O75" s="261"/>
      <c r="P75" s="260"/>
      <c r="Q75" s="260"/>
      <c r="R75" s="260"/>
      <c r="S75" s="260"/>
      <c r="T75" s="260"/>
      <c r="U75" s="260"/>
      <c r="V75" s="260"/>
      <c r="W75" s="260"/>
    </row>
    <row r="76" spans="2:23" s="240" customFormat="1" ht="11.25">
      <c r="B76" s="259"/>
      <c r="D76" s="260"/>
      <c r="E76" s="260"/>
      <c r="F76" s="260"/>
      <c r="G76" s="260"/>
      <c r="H76" s="260"/>
      <c r="I76" s="261"/>
      <c r="J76" s="261"/>
      <c r="K76" s="261"/>
      <c r="L76" s="261"/>
      <c r="M76" s="261"/>
      <c r="N76" s="261"/>
      <c r="O76" s="261"/>
      <c r="P76" s="260"/>
      <c r="Q76" s="260"/>
      <c r="R76" s="260"/>
      <c r="S76" s="260"/>
      <c r="T76" s="260"/>
      <c r="U76" s="260"/>
      <c r="V76" s="260"/>
      <c r="W76" s="260"/>
    </row>
    <row r="77" spans="2:23" s="240" customFormat="1" ht="11.25">
      <c r="B77" s="259"/>
      <c r="D77" s="260"/>
      <c r="E77" s="260"/>
      <c r="F77" s="260"/>
      <c r="G77" s="260"/>
      <c r="H77" s="260"/>
      <c r="I77" s="261"/>
      <c r="J77" s="261"/>
      <c r="K77" s="261"/>
      <c r="L77" s="261"/>
      <c r="M77" s="261"/>
      <c r="N77" s="261"/>
      <c r="O77" s="261"/>
      <c r="P77" s="260"/>
      <c r="Q77" s="260"/>
      <c r="R77" s="260"/>
      <c r="S77" s="260"/>
      <c r="T77" s="260"/>
      <c r="U77" s="260"/>
      <c r="V77" s="260"/>
      <c r="W77" s="260"/>
    </row>
    <row r="78" spans="2:23" s="240" customFormat="1" ht="11.25">
      <c r="B78" s="259"/>
      <c r="D78" s="260"/>
      <c r="I78" s="261"/>
      <c r="J78" s="261"/>
      <c r="K78" s="261"/>
      <c r="L78" s="261"/>
      <c r="M78" s="261"/>
      <c r="N78" s="261"/>
      <c r="O78" s="261"/>
      <c r="P78" s="260"/>
      <c r="Q78" s="260"/>
      <c r="R78" s="260"/>
      <c r="S78" s="260"/>
      <c r="T78" s="260"/>
      <c r="U78" s="260"/>
      <c r="V78" s="260"/>
      <c r="W78" s="260"/>
    </row>
    <row r="79" spans="2:23" s="240" customFormat="1" ht="11.25">
      <c r="B79" s="259"/>
      <c r="D79" s="260"/>
      <c r="E79" s="260"/>
      <c r="F79" s="260"/>
      <c r="G79" s="260"/>
      <c r="H79" s="260"/>
      <c r="I79" s="261"/>
      <c r="J79" s="261"/>
      <c r="K79" s="261"/>
      <c r="L79" s="261"/>
      <c r="M79" s="261"/>
      <c r="N79" s="261"/>
      <c r="O79" s="261"/>
      <c r="P79" s="260"/>
      <c r="Q79" s="260"/>
      <c r="R79" s="260"/>
      <c r="S79" s="260"/>
      <c r="T79" s="260"/>
      <c r="U79" s="260"/>
      <c r="V79" s="260"/>
      <c r="W79" s="260"/>
    </row>
    <row r="80" spans="2:23" s="240" customFormat="1" ht="11.25">
      <c r="B80" s="259"/>
      <c r="D80" s="260"/>
      <c r="E80" s="260"/>
      <c r="F80" s="260"/>
      <c r="G80" s="260"/>
      <c r="H80" s="260"/>
      <c r="I80" s="261"/>
      <c r="J80" s="261"/>
      <c r="K80" s="261"/>
      <c r="L80" s="261"/>
      <c r="M80" s="261"/>
      <c r="N80" s="261"/>
      <c r="O80" s="261"/>
      <c r="P80" s="260"/>
      <c r="Q80" s="260"/>
      <c r="R80" s="260"/>
      <c r="S80" s="260"/>
      <c r="T80" s="260"/>
      <c r="U80" s="260"/>
      <c r="V80" s="260"/>
      <c r="W80" s="260"/>
    </row>
    <row r="81" spans="2:23" s="240" customFormat="1" ht="11.25">
      <c r="B81" s="259"/>
      <c r="D81" s="260"/>
      <c r="E81" s="260"/>
      <c r="F81" s="260"/>
      <c r="G81" s="260"/>
      <c r="H81" s="260"/>
      <c r="I81" s="261"/>
      <c r="J81" s="261"/>
      <c r="K81" s="261"/>
      <c r="L81" s="261"/>
      <c r="M81" s="261"/>
      <c r="N81" s="261"/>
      <c r="O81" s="261"/>
      <c r="P81" s="260"/>
      <c r="Q81" s="260"/>
      <c r="R81" s="260"/>
      <c r="S81" s="260"/>
      <c r="T81" s="260"/>
      <c r="U81" s="260"/>
      <c r="V81" s="260"/>
      <c r="W81" s="260"/>
    </row>
    <row r="82" spans="2:23" s="240" customFormat="1" ht="11.25">
      <c r="B82" s="259"/>
      <c r="C82" s="252"/>
      <c r="D82" s="260"/>
      <c r="E82" s="260"/>
      <c r="F82" s="260"/>
      <c r="G82" s="260"/>
      <c r="H82" s="260"/>
      <c r="I82" s="261"/>
      <c r="J82" s="261"/>
      <c r="K82" s="261"/>
      <c r="L82" s="261"/>
      <c r="M82" s="261"/>
      <c r="N82" s="261"/>
      <c r="O82" s="261"/>
      <c r="P82" s="260"/>
      <c r="Q82" s="260"/>
      <c r="R82" s="260"/>
      <c r="S82" s="260"/>
      <c r="T82" s="260"/>
      <c r="U82" s="260"/>
      <c r="V82" s="260"/>
      <c r="W82" s="260"/>
    </row>
    <row r="83" spans="2:23" s="240" customFormat="1" ht="11.25">
      <c r="B83" s="259"/>
      <c r="D83" s="260"/>
      <c r="E83" s="260"/>
      <c r="F83" s="260"/>
      <c r="G83" s="260"/>
      <c r="H83" s="260"/>
      <c r="I83" s="261">
        <v>0</v>
      </c>
      <c r="J83" s="261"/>
      <c r="K83" s="261"/>
      <c r="L83" s="261"/>
      <c r="M83" s="261"/>
      <c r="N83" s="261"/>
      <c r="O83" s="261"/>
      <c r="P83" s="260"/>
      <c r="Q83" s="260"/>
      <c r="R83" s="260"/>
      <c r="S83" s="260"/>
      <c r="T83" s="260"/>
      <c r="U83" s="260"/>
      <c r="V83" s="260"/>
      <c r="W83" s="260"/>
    </row>
    <row r="84" spans="2:23" s="240" customFormat="1" ht="11.25">
      <c r="B84" s="259"/>
      <c r="D84" s="260"/>
      <c r="E84" s="260"/>
      <c r="F84" s="260"/>
      <c r="G84" s="260"/>
      <c r="H84" s="260"/>
      <c r="I84" s="261"/>
      <c r="J84" s="261"/>
      <c r="K84" s="261"/>
      <c r="L84" s="261"/>
      <c r="M84" s="261"/>
      <c r="N84" s="261"/>
      <c r="O84" s="261"/>
      <c r="P84" s="260"/>
      <c r="Q84" s="260"/>
      <c r="R84" s="260"/>
      <c r="S84" s="260"/>
      <c r="T84" s="260"/>
      <c r="U84" s="260"/>
      <c r="V84" s="260"/>
      <c r="W84" s="260"/>
    </row>
    <row r="85" spans="2:23" s="240" customFormat="1" ht="11.25">
      <c r="B85" s="259"/>
      <c r="D85" s="260"/>
      <c r="E85" s="260"/>
      <c r="F85" s="260"/>
      <c r="G85" s="260"/>
      <c r="H85" s="260"/>
      <c r="I85" s="261"/>
      <c r="J85" s="261"/>
      <c r="K85" s="261"/>
      <c r="L85" s="261"/>
      <c r="M85" s="261"/>
      <c r="N85" s="261"/>
      <c r="O85" s="261"/>
      <c r="P85" s="260"/>
      <c r="Q85" s="260"/>
      <c r="R85" s="260"/>
      <c r="S85" s="260"/>
      <c r="T85" s="260"/>
      <c r="U85" s="260"/>
      <c r="V85" s="260"/>
      <c r="W85" s="260"/>
    </row>
    <row r="86" spans="2:23" s="240" customFormat="1" ht="11.25">
      <c r="B86" s="259"/>
      <c r="D86" s="260"/>
      <c r="E86" s="260"/>
      <c r="F86" s="260"/>
      <c r="G86" s="260"/>
      <c r="H86" s="260"/>
      <c r="I86" s="261"/>
      <c r="J86" s="261"/>
      <c r="K86" s="261"/>
      <c r="L86" s="261"/>
      <c r="M86" s="261"/>
      <c r="N86" s="261"/>
      <c r="O86" s="261"/>
      <c r="P86" s="260"/>
      <c r="Q86" s="260"/>
      <c r="R86" s="260"/>
      <c r="S86" s="260"/>
      <c r="T86" s="260"/>
      <c r="U86" s="260"/>
      <c r="V86" s="260"/>
      <c r="W86" s="260"/>
    </row>
    <row r="87" spans="2:23" s="240" customFormat="1" ht="11.25">
      <c r="B87" s="259"/>
      <c r="D87" s="260"/>
      <c r="E87" s="260"/>
      <c r="F87" s="260"/>
      <c r="G87" s="260"/>
      <c r="H87" s="260"/>
      <c r="I87" s="261"/>
      <c r="J87" s="261"/>
      <c r="K87" s="261"/>
      <c r="L87" s="261"/>
      <c r="M87" s="261"/>
      <c r="N87" s="261"/>
      <c r="O87" s="261"/>
      <c r="P87" s="260"/>
      <c r="Q87" s="260"/>
      <c r="R87" s="260"/>
      <c r="S87" s="260"/>
      <c r="T87" s="260"/>
      <c r="U87" s="260"/>
      <c r="V87" s="260"/>
      <c r="W87" s="260"/>
    </row>
    <row r="88" spans="2:23" s="240" customFormat="1" ht="11.25">
      <c r="B88" s="259"/>
      <c r="D88" s="260"/>
      <c r="E88" s="260"/>
      <c r="F88" s="260"/>
      <c r="G88" s="260"/>
      <c r="H88" s="260"/>
      <c r="I88" s="261"/>
      <c r="J88" s="261"/>
      <c r="K88" s="261"/>
      <c r="L88" s="261"/>
      <c r="M88" s="261"/>
      <c r="N88" s="261"/>
      <c r="O88" s="261"/>
      <c r="P88" s="260"/>
      <c r="Q88" s="260"/>
      <c r="R88" s="260"/>
      <c r="S88" s="260"/>
      <c r="T88" s="260"/>
      <c r="U88" s="260"/>
      <c r="V88" s="260"/>
      <c r="W88" s="260"/>
    </row>
    <row r="89" spans="2:23" s="240" customFormat="1" ht="11.25">
      <c r="B89" s="259"/>
      <c r="D89" s="260"/>
      <c r="E89" s="260"/>
      <c r="F89" s="260"/>
      <c r="G89" s="260"/>
      <c r="H89" s="260"/>
      <c r="I89" s="261"/>
      <c r="J89" s="261"/>
      <c r="K89" s="261"/>
      <c r="L89" s="261"/>
      <c r="M89" s="261"/>
      <c r="N89" s="261"/>
      <c r="O89" s="261"/>
      <c r="P89" s="260"/>
      <c r="Q89" s="260"/>
      <c r="R89" s="260"/>
      <c r="S89" s="260"/>
      <c r="T89" s="260"/>
      <c r="U89" s="260"/>
      <c r="V89" s="260"/>
      <c r="W89" s="260"/>
    </row>
    <row r="90" spans="2:23" s="210" customFormat="1" ht="11.25">
      <c r="B90" s="239"/>
      <c r="D90" s="212"/>
      <c r="E90" s="212"/>
      <c r="F90" s="212"/>
      <c r="G90" s="212"/>
      <c r="H90" s="212"/>
      <c r="I90" s="212"/>
      <c r="J90" s="212"/>
      <c r="K90" s="212"/>
      <c r="L90" s="212"/>
      <c r="M90" s="212"/>
      <c r="N90" s="212"/>
      <c r="O90" s="212"/>
      <c r="P90" s="212"/>
      <c r="R90" s="212"/>
      <c r="S90" s="211"/>
      <c r="T90" s="211"/>
      <c r="U90" s="211"/>
      <c r="V90" s="211"/>
      <c r="W90" s="211"/>
    </row>
    <row r="91" spans="2:23" s="210" customFormat="1" ht="11.25">
      <c r="B91" s="239"/>
      <c r="J91" s="212"/>
      <c r="O91" s="239"/>
      <c r="R91" s="212"/>
      <c r="S91" s="211"/>
      <c r="T91" s="211"/>
      <c r="U91" s="211"/>
      <c r="V91" s="211"/>
      <c r="W91" s="211"/>
    </row>
    <row r="92" spans="1:23" s="240" customFormat="1" ht="11.25">
      <c r="A92" s="210"/>
      <c r="B92" s="259"/>
      <c r="D92" s="260"/>
      <c r="E92" s="260"/>
      <c r="F92" s="260"/>
      <c r="G92" s="260"/>
      <c r="H92" s="260"/>
      <c r="I92" s="261"/>
      <c r="J92" s="261"/>
      <c r="K92" s="261"/>
      <c r="L92" s="261"/>
      <c r="M92" s="261"/>
      <c r="N92" s="261"/>
      <c r="O92" s="261"/>
      <c r="P92" s="260"/>
      <c r="Q92" s="260"/>
      <c r="R92" s="260"/>
      <c r="S92" s="260"/>
      <c r="T92" s="260"/>
      <c r="U92" s="260"/>
      <c r="V92" s="260"/>
      <c r="W92" s="260"/>
    </row>
    <row r="93" spans="1:23" s="240" customFormat="1" ht="11.25">
      <c r="A93" s="210"/>
      <c r="B93" s="259"/>
      <c r="D93" s="260"/>
      <c r="E93" s="260"/>
      <c r="F93" s="260"/>
      <c r="G93" s="260"/>
      <c r="H93" s="260"/>
      <c r="I93" s="261"/>
      <c r="J93" s="261"/>
      <c r="K93" s="261"/>
      <c r="L93" s="261"/>
      <c r="M93" s="261"/>
      <c r="N93" s="261"/>
      <c r="O93" s="261"/>
      <c r="P93" s="260"/>
      <c r="Q93" s="260"/>
      <c r="R93" s="260"/>
      <c r="S93" s="260"/>
      <c r="T93" s="260"/>
      <c r="U93" s="260"/>
      <c r="V93" s="260"/>
      <c r="W93" s="260"/>
    </row>
    <row r="94" spans="2:23" s="240" customFormat="1" ht="11.25">
      <c r="B94" s="259"/>
      <c r="D94" s="260"/>
      <c r="E94" s="260"/>
      <c r="F94" s="260"/>
      <c r="G94" s="260"/>
      <c r="H94" s="260"/>
      <c r="I94" s="261"/>
      <c r="J94" s="261"/>
      <c r="K94" s="261"/>
      <c r="L94" s="261"/>
      <c r="M94" s="261"/>
      <c r="N94" s="261"/>
      <c r="O94" s="261"/>
      <c r="P94" s="260"/>
      <c r="Q94" s="260"/>
      <c r="R94" s="260"/>
      <c r="S94" s="260"/>
      <c r="T94" s="260"/>
      <c r="U94" s="260"/>
      <c r="V94" s="260"/>
      <c r="W94" s="260"/>
    </row>
    <row r="95" spans="2:23" s="240" customFormat="1" ht="11.25">
      <c r="B95" s="259"/>
      <c r="D95" s="260"/>
      <c r="E95" s="260"/>
      <c r="F95" s="260"/>
      <c r="G95" s="260"/>
      <c r="H95" s="260"/>
      <c r="I95" s="261"/>
      <c r="J95" s="261"/>
      <c r="K95" s="261"/>
      <c r="L95" s="261"/>
      <c r="M95" s="261"/>
      <c r="N95" s="261"/>
      <c r="O95" s="261"/>
      <c r="P95" s="260"/>
      <c r="Q95" s="260"/>
      <c r="R95" s="260"/>
      <c r="S95" s="260"/>
      <c r="T95" s="260"/>
      <c r="U95" s="260"/>
      <c r="V95" s="260"/>
      <c r="W95" s="260"/>
    </row>
    <row r="96" spans="2:23" s="240" customFormat="1" ht="11.25">
      <c r="B96" s="259"/>
      <c r="D96" s="260"/>
      <c r="E96" s="260"/>
      <c r="F96" s="260"/>
      <c r="G96" s="260"/>
      <c r="H96" s="260"/>
      <c r="I96" s="261"/>
      <c r="J96" s="261"/>
      <c r="K96" s="261"/>
      <c r="L96" s="261"/>
      <c r="M96" s="261"/>
      <c r="N96" s="261"/>
      <c r="O96" s="261"/>
      <c r="P96" s="260"/>
      <c r="Q96" s="260"/>
      <c r="R96" s="260"/>
      <c r="S96" s="260"/>
      <c r="T96" s="260"/>
      <c r="U96" s="260"/>
      <c r="V96" s="260"/>
      <c r="W96" s="260"/>
    </row>
    <row r="97" spans="2:23" s="240" customFormat="1" ht="11.25">
      <c r="B97" s="259"/>
      <c r="D97" s="260"/>
      <c r="E97" s="260"/>
      <c r="F97" s="260"/>
      <c r="G97" s="260"/>
      <c r="H97" s="260"/>
      <c r="I97" s="261"/>
      <c r="J97" s="261"/>
      <c r="K97" s="261"/>
      <c r="L97" s="261"/>
      <c r="M97" s="261"/>
      <c r="N97" s="261"/>
      <c r="O97" s="261"/>
      <c r="P97" s="260"/>
      <c r="Q97" s="260"/>
      <c r="R97" s="260"/>
      <c r="S97" s="260"/>
      <c r="T97" s="260"/>
      <c r="U97" s="260"/>
      <c r="V97" s="260"/>
      <c r="W97" s="260"/>
    </row>
    <row r="98" spans="2:23" s="240" customFormat="1" ht="11.25">
      <c r="B98" s="259"/>
      <c r="D98" s="260"/>
      <c r="E98" s="260"/>
      <c r="F98" s="260"/>
      <c r="G98" s="260"/>
      <c r="H98" s="260"/>
      <c r="I98" s="260"/>
      <c r="J98" s="260"/>
      <c r="K98" s="260"/>
      <c r="L98" s="260"/>
      <c r="M98" s="260"/>
      <c r="N98" s="260"/>
      <c r="O98" s="260"/>
      <c r="P98" s="260"/>
      <c r="Q98" s="260"/>
      <c r="R98" s="260"/>
      <c r="S98" s="260"/>
      <c r="T98" s="260"/>
      <c r="U98" s="260"/>
      <c r="V98" s="260"/>
      <c r="W98" s="260"/>
    </row>
    <row r="99" spans="2:23" s="240" customFormat="1" ht="11.25">
      <c r="B99" s="259"/>
      <c r="D99" s="260"/>
      <c r="E99" s="260"/>
      <c r="F99" s="260"/>
      <c r="G99" s="260"/>
      <c r="H99" s="260"/>
      <c r="I99" s="261"/>
      <c r="J99" s="261"/>
      <c r="K99" s="261"/>
      <c r="L99" s="261"/>
      <c r="M99" s="261"/>
      <c r="N99" s="261"/>
      <c r="O99" s="261"/>
      <c r="P99" s="260"/>
      <c r="Q99" s="260"/>
      <c r="R99" s="260"/>
      <c r="S99" s="260"/>
      <c r="T99" s="260"/>
      <c r="U99" s="260"/>
      <c r="V99" s="260"/>
      <c r="W99" s="260"/>
    </row>
    <row r="100" spans="2:23" s="240" customFormat="1" ht="11.25">
      <c r="B100" s="259"/>
      <c r="D100" s="260"/>
      <c r="E100" s="260"/>
      <c r="F100" s="260"/>
      <c r="G100" s="260"/>
      <c r="H100" s="260"/>
      <c r="I100" s="261"/>
      <c r="J100" s="261"/>
      <c r="K100" s="261"/>
      <c r="L100" s="261"/>
      <c r="M100" s="261"/>
      <c r="N100" s="261"/>
      <c r="O100" s="261"/>
      <c r="P100" s="260"/>
      <c r="Q100" s="260"/>
      <c r="R100" s="260"/>
      <c r="S100" s="260"/>
      <c r="T100" s="260"/>
      <c r="U100" s="260"/>
      <c r="V100" s="260"/>
      <c r="W100" s="260"/>
    </row>
    <row r="101" spans="2:23" s="240" customFormat="1" ht="11.25">
      <c r="B101" s="259"/>
      <c r="D101" s="260"/>
      <c r="E101" s="260"/>
      <c r="F101" s="260"/>
      <c r="G101" s="260"/>
      <c r="H101" s="260"/>
      <c r="I101" s="261"/>
      <c r="J101" s="261"/>
      <c r="K101" s="261"/>
      <c r="L101" s="261"/>
      <c r="M101" s="261"/>
      <c r="N101" s="261"/>
      <c r="O101" s="261"/>
      <c r="P101" s="260"/>
      <c r="Q101" s="260"/>
      <c r="R101" s="260"/>
      <c r="S101" s="260"/>
      <c r="T101" s="260"/>
      <c r="U101" s="260"/>
      <c r="V101" s="260"/>
      <c r="W101" s="260"/>
    </row>
    <row r="102" spans="2:23" s="240" customFormat="1" ht="11.25">
      <c r="B102" s="259"/>
      <c r="D102" s="260"/>
      <c r="E102" s="260"/>
      <c r="F102" s="260"/>
      <c r="G102" s="260"/>
      <c r="H102" s="260"/>
      <c r="I102" s="261"/>
      <c r="J102" s="261"/>
      <c r="K102" s="261"/>
      <c r="L102" s="261"/>
      <c r="M102" s="261"/>
      <c r="N102" s="261"/>
      <c r="O102" s="261"/>
      <c r="P102" s="260"/>
      <c r="Q102" s="260"/>
      <c r="R102" s="260"/>
      <c r="S102" s="260"/>
      <c r="T102" s="260"/>
      <c r="U102" s="260"/>
      <c r="V102" s="260"/>
      <c r="W102" s="260"/>
    </row>
    <row r="103" spans="2:23" s="240" customFormat="1" ht="11.25">
      <c r="B103" s="259"/>
      <c r="D103" s="260"/>
      <c r="E103" s="260"/>
      <c r="F103" s="260"/>
      <c r="G103" s="260"/>
      <c r="H103" s="260"/>
      <c r="I103" s="261"/>
      <c r="J103" s="261"/>
      <c r="K103" s="261"/>
      <c r="L103" s="261"/>
      <c r="M103" s="261"/>
      <c r="N103" s="261"/>
      <c r="O103" s="261"/>
      <c r="P103" s="260"/>
      <c r="Q103" s="260"/>
      <c r="R103" s="260"/>
      <c r="S103" s="260"/>
      <c r="T103" s="260"/>
      <c r="U103" s="260"/>
      <c r="V103" s="260"/>
      <c r="W103" s="260"/>
    </row>
    <row r="104" spans="2:23" s="240" customFormat="1" ht="11.25">
      <c r="B104" s="259"/>
      <c r="D104" s="260"/>
      <c r="E104" s="260"/>
      <c r="F104" s="260"/>
      <c r="G104" s="260"/>
      <c r="H104" s="260"/>
      <c r="I104" s="261"/>
      <c r="J104" s="261"/>
      <c r="K104" s="261"/>
      <c r="L104" s="261"/>
      <c r="M104" s="261"/>
      <c r="N104" s="261"/>
      <c r="O104" s="261"/>
      <c r="P104" s="260"/>
      <c r="Q104" s="260"/>
      <c r="R104" s="260"/>
      <c r="S104" s="260"/>
      <c r="T104" s="260"/>
      <c r="U104" s="260"/>
      <c r="V104" s="260"/>
      <c r="W104" s="260"/>
    </row>
    <row r="105" spans="2:23" s="240" customFormat="1" ht="11.25">
      <c r="B105" s="259"/>
      <c r="D105" s="260"/>
      <c r="E105" s="260"/>
      <c r="F105" s="260"/>
      <c r="G105" s="260"/>
      <c r="H105" s="260"/>
      <c r="I105" s="261"/>
      <c r="J105" s="261"/>
      <c r="K105" s="261"/>
      <c r="L105" s="261"/>
      <c r="M105" s="261"/>
      <c r="N105" s="261"/>
      <c r="O105" s="261"/>
      <c r="P105" s="260"/>
      <c r="Q105" s="260"/>
      <c r="R105" s="260"/>
      <c r="S105" s="260"/>
      <c r="T105" s="260"/>
      <c r="U105" s="260"/>
      <c r="V105" s="260"/>
      <c r="W105" s="260"/>
    </row>
    <row r="106" spans="2:23" s="240" customFormat="1" ht="11.25">
      <c r="B106" s="259"/>
      <c r="D106" s="260"/>
      <c r="E106" s="260"/>
      <c r="F106" s="260"/>
      <c r="G106" s="260"/>
      <c r="H106" s="260"/>
      <c r="I106" s="261"/>
      <c r="J106" s="261"/>
      <c r="K106" s="261"/>
      <c r="L106" s="261"/>
      <c r="M106" s="261"/>
      <c r="N106" s="261"/>
      <c r="O106" s="261"/>
      <c r="P106" s="260"/>
      <c r="Q106" s="260"/>
      <c r="R106" s="260"/>
      <c r="S106" s="260"/>
      <c r="T106" s="260"/>
      <c r="U106" s="260"/>
      <c r="V106" s="260"/>
      <c r="W106" s="260"/>
    </row>
    <row r="107" spans="2:23" s="240" customFormat="1" ht="11.25">
      <c r="B107" s="259"/>
      <c r="C107" s="252"/>
      <c r="D107" s="260"/>
      <c r="I107" s="261"/>
      <c r="J107" s="261"/>
      <c r="K107" s="261"/>
      <c r="L107" s="261"/>
      <c r="M107" s="261"/>
      <c r="N107" s="261"/>
      <c r="O107" s="261"/>
      <c r="P107" s="260"/>
      <c r="Q107" s="260"/>
      <c r="R107" s="260"/>
      <c r="S107" s="260"/>
      <c r="T107" s="260"/>
      <c r="U107" s="260"/>
      <c r="V107" s="260"/>
      <c r="W107" s="260"/>
    </row>
    <row r="108" spans="2:23" s="240" customFormat="1" ht="11.25">
      <c r="B108" s="259"/>
      <c r="D108" s="260"/>
      <c r="E108" s="260"/>
      <c r="F108" s="260"/>
      <c r="G108" s="260"/>
      <c r="H108" s="260"/>
      <c r="I108" s="261"/>
      <c r="J108" s="261"/>
      <c r="K108" s="261"/>
      <c r="L108" s="261"/>
      <c r="M108" s="261"/>
      <c r="N108" s="261"/>
      <c r="O108" s="261"/>
      <c r="P108" s="260"/>
      <c r="Q108" s="260"/>
      <c r="R108" s="260"/>
      <c r="S108" s="260"/>
      <c r="T108" s="260"/>
      <c r="U108" s="260"/>
      <c r="V108" s="260"/>
      <c r="W108" s="260"/>
    </row>
    <row r="109" spans="2:23" s="240" customFormat="1" ht="11.25">
      <c r="B109" s="259"/>
      <c r="D109" s="260"/>
      <c r="E109" s="260"/>
      <c r="F109" s="260"/>
      <c r="G109" s="260"/>
      <c r="H109" s="260"/>
      <c r="I109" s="261"/>
      <c r="J109" s="261"/>
      <c r="K109" s="261"/>
      <c r="L109" s="261"/>
      <c r="M109" s="261"/>
      <c r="N109" s="261"/>
      <c r="O109" s="261"/>
      <c r="P109" s="260"/>
      <c r="Q109" s="260"/>
      <c r="R109" s="260"/>
      <c r="S109" s="260"/>
      <c r="T109" s="260"/>
      <c r="U109" s="260"/>
      <c r="V109" s="260"/>
      <c r="W109" s="260"/>
    </row>
    <row r="110" spans="2:23" s="240" customFormat="1" ht="11.25">
      <c r="B110" s="259"/>
      <c r="D110" s="260"/>
      <c r="E110" s="260"/>
      <c r="F110" s="260"/>
      <c r="G110" s="260"/>
      <c r="H110" s="260"/>
      <c r="I110" s="261"/>
      <c r="J110" s="261"/>
      <c r="K110" s="261"/>
      <c r="L110" s="261"/>
      <c r="M110" s="261"/>
      <c r="N110" s="261"/>
      <c r="O110" s="261"/>
      <c r="P110" s="260"/>
      <c r="Q110" s="260"/>
      <c r="R110" s="260"/>
      <c r="S110" s="260"/>
      <c r="T110" s="260"/>
      <c r="U110" s="260"/>
      <c r="V110" s="260"/>
      <c r="W110" s="260"/>
    </row>
    <row r="111" spans="2:23" s="240" customFormat="1" ht="11.25">
      <c r="B111" s="259"/>
      <c r="D111" s="260"/>
      <c r="E111" s="260"/>
      <c r="F111" s="260"/>
      <c r="G111" s="260"/>
      <c r="H111" s="260"/>
      <c r="I111" s="261"/>
      <c r="J111" s="261"/>
      <c r="K111" s="261"/>
      <c r="L111" s="261"/>
      <c r="M111" s="261"/>
      <c r="N111" s="261"/>
      <c r="O111" s="261"/>
      <c r="P111" s="260"/>
      <c r="Q111" s="260"/>
      <c r="R111" s="260"/>
      <c r="S111" s="260"/>
      <c r="T111" s="260"/>
      <c r="U111" s="260"/>
      <c r="V111" s="260"/>
      <c r="W111" s="260"/>
    </row>
    <row r="112" spans="2:23" s="240" customFormat="1" ht="11.25">
      <c r="B112" s="259"/>
      <c r="D112" s="260"/>
      <c r="E112" s="260"/>
      <c r="F112" s="260"/>
      <c r="G112" s="260"/>
      <c r="H112" s="260"/>
      <c r="I112" s="261"/>
      <c r="J112" s="261"/>
      <c r="K112" s="261"/>
      <c r="L112" s="261"/>
      <c r="M112" s="261"/>
      <c r="N112" s="261"/>
      <c r="O112" s="261"/>
      <c r="P112" s="260"/>
      <c r="Q112" s="260"/>
      <c r="R112" s="260"/>
      <c r="S112" s="260"/>
      <c r="T112" s="260"/>
      <c r="U112" s="260"/>
      <c r="V112" s="260"/>
      <c r="W112" s="260"/>
    </row>
    <row r="113" spans="2:23" s="240" customFormat="1" ht="11.25">
      <c r="B113" s="259"/>
      <c r="D113" s="260"/>
      <c r="E113" s="260"/>
      <c r="F113" s="260"/>
      <c r="G113" s="260"/>
      <c r="H113" s="260"/>
      <c r="I113" s="261"/>
      <c r="J113" s="261"/>
      <c r="K113" s="261"/>
      <c r="L113" s="261"/>
      <c r="M113" s="261"/>
      <c r="N113" s="261"/>
      <c r="O113" s="261"/>
      <c r="P113" s="260"/>
      <c r="Q113" s="260"/>
      <c r="R113" s="260"/>
      <c r="S113" s="260"/>
      <c r="T113" s="260"/>
      <c r="U113" s="262"/>
      <c r="V113" s="260"/>
      <c r="W113" s="260"/>
    </row>
    <row r="114" spans="2:23" s="240" customFormat="1" ht="11.25">
      <c r="B114" s="259"/>
      <c r="D114" s="260"/>
      <c r="E114" s="260"/>
      <c r="F114" s="260"/>
      <c r="G114" s="260"/>
      <c r="H114" s="260"/>
      <c r="I114" s="261"/>
      <c r="J114" s="261"/>
      <c r="K114" s="261"/>
      <c r="L114" s="261"/>
      <c r="M114" s="261"/>
      <c r="N114" s="261"/>
      <c r="O114" s="261"/>
      <c r="P114" s="260"/>
      <c r="Q114" s="260"/>
      <c r="R114" s="260"/>
      <c r="S114" s="260"/>
      <c r="T114" s="260"/>
      <c r="U114" s="260"/>
      <c r="V114" s="260"/>
      <c r="W114" s="260"/>
    </row>
    <row r="115" spans="2:23" s="240" customFormat="1" ht="11.25">
      <c r="B115" s="259"/>
      <c r="D115" s="260"/>
      <c r="E115" s="260"/>
      <c r="F115" s="260"/>
      <c r="G115" s="260"/>
      <c r="H115" s="260"/>
      <c r="I115" s="261"/>
      <c r="J115" s="261"/>
      <c r="K115" s="261"/>
      <c r="L115" s="261"/>
      <c r="M115" s="261"/>
      <c r="N115" s="261"/>
      <c r="O115" s="261"/>
      <c r="P115" s="260"/>
      <c r="Q115" s="263"/>
      <c r="R115" s="260"/>
      <c r="S115" s="260"/>
      <c r="T115" s="260"/>
      <c r="U115" s="260"/>
      <c r="V115" s="260"/>
      <c r="W115" s="260"/>
    </row>
    <row r="116" spans="2:23" s="240" customFormat="1" ht="11.25">
      <c r="B116" s="259"/>
      <c r="D116" s="260"/>
      <c r="E116" s="260"/>
      <c r="F116" s="260"/>
      <c r="G116" s="260"/>
      <c r="H116" s="260"/>
      <c r="I116" s="261"/>
      <c r="J116" s="261"/>
      <c r="K116" s="261"/>
      <c r="L116" s="261"/>
      <c r="M116" s="261"/>
      <c r="N116" s="261"/>
      <c r="O116" s="261"/>
      <c r="P116" s="260"/>
      <c r="Q116" s="260"/>
      <c r="R116" s="260"/>
      <c r="S116" s="260"/>
      <c r="T116" s="260"/>
      <c r="U116" s="260"/>
      <c r="V116" s="260"/>
      <c r="W116" s="260"/>
    </row>
    <row r="117" spans="2:23" s="240" customFormat="1" ht="11.25">
      <c r="B117" s="259"/>
      <c r="D117" s="260"/>
      <c r="E117" s="260"/>
      <c r="F117" s="260"/>
      <c r="G117" s="260"/>
      <c r="H117" s="260"/>
      <c r="I117" s="261"/>
      <c r="J117" s="261"/>
      <c r="K117" s="261"/>
      <c r="L117" s="261"/>
      <c r="M117" s="261"/>
      <c r="N117" s="261"/>
      <c r="O117" s="261"/>
      <c r="P117" s="260"/>
      <c r="Q117" s="260"/>
      <c r="R117" s="260"/>
      <c r="S117" s="260"/>
      <c r="T117" s="260"/>
      <c r="U117" s="260"/>
      <c r="V117" s="260"/>
      <c r="W117" s="260"/>
    </row>
    <row r="118" spans="2:23" s="240" customFormat="1" ht="11.25">
      <c r="B118" s="259"/>
      <c r="D118" s="260"/>
      <c r="E118" s="260"/>
      <c r="F118" s="260"/>
      <c r="G118" s="260"/>
      <c r="H118" s="260"/>
      <c r="I118" s="261"/>
      <c r="J118" s="261"/>
      <c r="K118" s="261"/>
      <c r="L118" s="261"/>
      <c r="M118" s="261"/>
      <c r="N118" s="261"/>
      <c r="O118" s="261"/>
      <c r="P118" s="260"/>
      <c r="Q118" s="260"/>
      <c r="R118" s="260"/>
      <c r="S118" s="260"/>
      <c r="T118" s="260"/>
      <c r="U118" s="260"/>
      <c r="V118" s="260"/>
      <c r="W118" s="260"/>
    </row>
    <row r="119" spans="2:23" s="240" customFormat="1" ht="11.25">
      <c r="B119" s="259"/>
      <c r="D119" s="260"/>
      <c r="E119" s="260"/>
      <c r="F119" s="260"/>
      <c r="G119" s="260"/>
      <c r="H119" s="260"/>
      <c r="I119" s="261"/>
      <c r="J119" s="261"/>
      <c r="K119" s="261"/>
      <c r="L119" s="261"/>
      <c r="M119" s="261"/>
      <c r="N119" s="261"/>
      <c r="O119" s="261"/>
      <c r="P119" s="260"/>
      <c r="Q119" s="260"/>
      <c r="R119" s="260"/>
      <c r="S119" s="260"/>
      <c r="T119" s="260"/>
      <c r="U119" s="260"/>
      <c r="V119" s="260"/>
      <c r="W119" s="260"/>
    </row>
    <row r="120" spans="2:23" s="240" customFormat="1" ht="11.25">
      <c r="B120" s="259"/>
      <c r="D120" s="260"/>
      <c r="E120" s="260"/>
      <c r="F120" s="260"/>
      <c r="G120" s="260"/>
      <c r="H120" s="260"/>
      <c r="I120" s="261"/>
      <c r="J120" s="261"/>
      <c r="K120" s="261"/>
      <c r="L120" s="261"/>
      <c r="M120" s="261"/>
      <c r="N120" s="261"/>
      <c r="O120" s="261"/>
      <c r="P120" s="260"/>
      <c r="Q120" s="260"/>
      <c r="R120" s="260"/>
      <c r="S120" s="260"/>
      <c r="T120" s="260"/>
      <c r="U120" s="260"/>
      <c r="V120" s="260"/>
      <c r="W120" s="260"/>
    </row>
    <row r="121" spans="2:23" s="240" customFormat="1" ht="11.25">
      <c r="B121" s="259"/>
      <c r="D121" s="260"/>
      <c r="E121" s="260"/>
      <c r="F121" s="260"/>
      <c r="G121" s="260"/>
      <c r="H121" s="260"/>
      <c r="I121" s="261"/>
      <c r="J121" s="261"/>
      <c r="K121" s="261"/>
      <c r="L121" s="261"/>
      <c r="M121" s="261"/>
      <c r="N121" s="261"/>
      <c r="O121" s="261"/>
      <c r="P121" s="260"/>
      <c r="Q121" s="260"/>
      <c r="R121" s="260"/>
      <c r="S121" s="260"/>
      <c r="T121" s="260"/>
      <c r="U121" s="260"/>
      <c r="V121" s="260"/>
      <c r="W121" s="260"/>
    </row>
    <row r="122" spans="2:23" s="240" customFormat="1" ht="11.25">
      <c r="B122" s="259"/>
      <c r="D122" s="260"/>
      <c r="E122" s="260"/>
      <c r="F122" s="260"/>
      <c r="G122" s="260"/>
      <c r="H122" s="260"/>
      <c r="I122" s="261"/>
      <c r="J122" s="261"/>
      <c r="K122" s="261"/>
      <c r="L122" s="261"/>
      <c r="M122" s="261"/>
      <c r="N122" s="261"/>
      <c r="O122" s="261"/>
      <c r="P122" s="260"/>
      <c r="Q122" s="260"/>
      <c r="R122" s="260"/>
      <c r="S122" s="260"/>
      <c r="T122" s="260"/>
      <c r="U122" s="260"/>
      <c r="V122" s="260"/>
      <c r="W122" s="260"/>
    </row>
    <row r="123" spans="2:23" s="240" customFormat="1" ht="11.25">
      <c r="B123" s="259"/>
      <c r="D123" s="260"/>
      <c r="E123" s="260"/>
      <c r="F123" s="260"/>
      <c r="G123" s="260"/>
      <c r="H123" s="260"/>
      <c r="I123" s="261"/>
      <c r="J123" s="261"/>
      <c r="K123" s="261"/>
      <c r="L123" s="261"/>
      <c r="M123" s="261"/>
      <c r="N123" s="261"/>
      <c r="O123" s="261"/>
      <c r="P123" s="260"/>
      <c r="Q123" s="260"/>
      <c r="R123" s="260"/>
      <c r="S123" s="260"/>
      <c r="T123" s="260"/>
      <c r="U123" s="260"/>
      <c r="V123" s="260"/>
      <c r="W123" s="260"/>
    </row>
    <row r="124" spans="2:23" s="240" customFormat="1" ht="11.25">
      <c r="B124" s="259"/>
      <c r="D124" s="260"/>
      <c r="E124" s="260"/>
      <c r="F124" s="260"/>
      <c r="G124" s="260"/>
      <c r="H124" s="260"/>
      <c r="I124" s="261"/>
      <c r="J124" s="261"/>
      <c r="K124" s="261"/>
      <c r="L124" s="261"/>
      <c r="M124" s="261"/>
      <c r="N124" s="261"/>
      <c r="O124" s="261"/>
      <c r="P124" s="260"/>
      <c r="Q124" s="260"/>
      <c r="R124" s="260"/>
      <c r="S124" s="260"/>
      <c r="T124" s="260"/>
      <c r="U124" s="260"/>
      <c r="V124" s="260"/>
      <c r="W124" s="260"/>
    </row>
    <row r="125" spans="2:23" s="240" customFormat="1" ht="11.25">
      <c r="B125" s="259"/>
      <c r="D125" s="260"/>
      <c r="E125" s="260"/>
      <c r="F125" s="260"/>
      <c r="G125" s="260"/>
      <c r="H125" s="260"/>
      <c r="I125" s="261"/>
      <c r="J125" s="261"/>
      <c r="K125" s="261"/>
      <c r="L125" s="261"/>
      <c r="M125" s="261"/>
      <c r="N125" s="261"/>
      <c r="O125" s="261"/>
      <c r="P125" s="260"/>
      <c r="Q125" s="260"/>
      <c r="R125" s="260"/>
      <c r="S125" s="260"/>
      <c r="T125" s="260"/>
      <c r="U125" s="260"/>
      <c r="V125" s="260"/>
      <c r="W125" s="260"/>
    </row>
    <row r="126" spans="2:23" s="240" customFormat="1" ht="11.25">
      <c r="B126" s="259"/>
      <c r="D126" s="260"/>
      <c r="E126" s="260"/>
      <c r="F126" s="260"/>
      <c r="G126" s="260"/>
      <c r="H126" s="260"/>
      <c r="I126" s="261"/>
      <c r="J126" s="261"/>
      <c r="K126" s="261"/>
      <c r="L126" s="261"/>
      <c r="M126" s="261"/>
      <c r="N126" s="261"/>
      <c r="O126" s="261"/>
      <c r="P126" s="260"/>
      <c r="Q126" s="260"/>
      <c r="R126" s="260"/>
      <c r="S126" s="260"/>
      <c r="T126" s="260"/>
      <c r="U126" s="260"/>
      <c r="V126" s="260"/>
      <c r="W126" s="260"/>
    </row>
    <row r="127" spans="2:23" s="240" customFormat="1" ht="11.25">
      <c r="B127" s="259"/>
      <c r="D127" s="260"/>
      <c r="E127" s="260"/>
      <c r="F127" s="260"/>
      <c r="G127" s="260"/>
      <c r="H127" s="260"/>
      <c r="I127" s="261"/>
      <c r="J127" s="261"/>
      <c r="K127" s="261"/>
      <c r="L127" s="261"/>
      <c r="M127" s="261"/>
      <c r="N127" s="261"/>
      <c r="O127" s="261"/>
      <c r="P127" s="260"/>
      <c r="Q127" s="260"/>
      <c r="R127" s="260"/>
      <c r="S127" s="260"/>
      <c r="T127" s="260"/>
      <c r="U127" s="260"/>
      <c r="V127" s="260"/>
      <c r="W127" s="260"/>
    </row>
    <row r="128" spans="2:23" s="240" customFormat="1" ht="11.25">
      <c r="B128" s="259"/>
      <c r="D128" s="260"/>
      <c r="E128" s="260"/>
      <c r="F128" s="260"/>
      <c r="G128" s="260"/>
      <c r="H128" s="260"/>
      <c r="I128" s="261"/>
      <c r="J128" s="261"/>
      <c r="K128" s="261"/>
      <c r="L128" s="261"/>
      <c r="M128" s="261"/>
      <c r="N128" s="261"/>
      <c r="O128" s="261"/>
      <c r="P128" s="260"/>
      <c r="Q128" s="260"/>
      <c r="R128" s="260"/>
      <c r="S128" s="260"/>
      <c r="T128" s="260"/>
      <c r="U128" s="260"/>
      <c r="V128" s="260"/>
      <c r="W128" s="260"/>
    </row>
    <row r="129" spans="2:23" s="240" customFormat="1" ht="11.25">
      <c r="B129" s="259"/>
      <c r="D129" s="260"/>
      <c r="E129" s="260"/>
      <c r="F129" s="260"/>
      <c r="G129" s="260"/>
      <c r="H129" s="260"/>
      <c r="I129" s="261"/>
      <c r="J129" s="261"/>
      <c r="K129" s="261"/>
      <c r="L129" s="261"/>
      <c r="M129" s="261"/>
      <c r="N129" s="261"/>
      <c r="O129" s="261"/>
      <c r="P129" s="260"/>
      <c r="Q129" s="260"/>
      <c r="R129" s="260"/>
      <c r="S129" s="260"/>
      <c r="T129" s="260"/>
      <c r="U129" s="260"/>
      <c r="V129" s="260"/>
      <c r="W129" s="260"/>
    </row>
    <row r="130" spans="2:23" s="240" customFormat="1" ht="11.25">
      <c r="B130" s="259"/>
      <c r="D130" s="260"/>
      <c r="E130" s="260"/>
      <c r="F130" s="260"/>
      <c r="G130" s="260"/>
      <c r="H130" s="260"/>
      <c r="I130" s="261"/>
      <c r="J130" s="261"/>
      <c r="K130" s="261"/>
      <c r="L130" s="261"/>
      <c r="M130" s="261"/>
      <c r="N130" s="261"/>
      <c r="O130" s="261"/>
      <c r="P130" s="260"/>
      <c r="Q130" s="260"/>
      <c r="R130" s="260"/>
      <c r="S130" s="260"/>
      <c r="T130" s="260"/>
      <c r="U130" s="260"/>
      <c r="V130" s="260"/>
      <c r="W130" s="260"/>
    </row>
    <row r="131" spans="2:23" s="240" customFormat="1" ht="11.25">
      <c r="B131" s="259"/>
      <c r="D131" s="260"/>
      <c r="E131" s="260"/>
      <c r="F131" s="260"/>
      <c r="G131" s="260"/>
      <c r="H131" s="260"/>
      <c r="I131" s="261"/>
      <c r="J131" s="261"/>
      <c r="K131" s="261"/>
      <c r="L131" s="261"/>
      <c r="M131" s="261"/>
      <c r="N131" s="261"/>
      <c r="O131" s="261"/>
      <c r="P131" s="260"/>
      <c r="Q131" s="260"/>
      <c r="R131" s="260"/>
      <c r="S131" s="260"/>
      <c r="T131" s="260"/>
      <c r="U131" s="262"/>
      <c r="V131" s="260"/>
      <c r="W131" s="260"/>
    </row>
    <row r="132" spans="2:23" s="240" customFormat="1" ht="11.25">
      <c r="B132" s="259"/>
      <c r="D132" s="260"/>
      <c r="E132" s="260"/>
      <c r="F132" s="260"/>
      <c r="G132" s="260"/>
      <c r="H132" s="260"/>
      <c r="I132" s="261"/>
      <c r="J132" s="261"/>
      <c r="K132" s="261"/>
      <c r="L132" s="261"/>
      <c r="M132" s="261"/>
      <c r="N132" s="261"/>
      <c r="O132" s="261"/>
      <c r="P132" s="260"/>
      <c r="Q132" s="260"/>
      <c r="R132" s="260"/>
      <c r="S132" s="260"/>
      <c r="T132" s="260"/>
      <c r="U132" s="260"/>
      <c r="V132" s="260"/>
      <c r="W132" s="260"/>
    </row>
    <row r="133" spans="2:23" s="210" customFormat="1" ht="11.25">
      <c r="B133" s="239"/>
      <c r="D133" s="212"/>
      <c r="E133" s="212"/>
      <c r="F133" s="212"/>
      <c r="G133" s="212"/>
      <c r="H133" s="212"/>
      <c r="I133" s="212"/>
      <c r="J133" s="212"/>
      <c r="K133" s="212"/>
      <c r="L133" s="212"/>
      <c r="M133" s="212"/>
      <c r="N133" s="212"/>
      <c r="O133" s="212"/>
      <c r="P133" s="212"/>
      <c r="R133" s="212"/>
      <c r="S133" s="212"/>
      <c r="T133" s="211"/>
      <c r="U133" s="211"/>
      <c r="V133" s="211"/>
      <c r="W133" s="211"/>
    </row>
    <row r="134" spans="2:23" s="240" customFormat="1" ht="11.25">
      <c r="B134" s="259"/>
      <c r="D134" s="260"/>
      <c r="E134" s="260"/>
      <c r="F134" s="260"/>
      <c r="G134" s="260"/>
      <c r="H134" s="260"/>
      <c r="I134" s="260"/>
      <c r="J134" s="260"/>
      <c r="K134" s="260"/>
      <c r="L134" s="260"/>
      <c r="M134" s="260"/>
      <c r="N134" s="260"/>
      <c r="O134" s="261"/>
      <c r="P134" s="260"/>
      <c r="Q134" s="260"/>
      <c r="R134" s="260"/>
      <c r="S134" s="260"/>
      <c r="T134" s="260"/>
      <c r="U134" s="260"/>
      <c r="V134" s="260"/>
      <c r="W134" s="260"/>
    </row>
    <row r="135" spans="2:23" s="210" customFormat="1" ht="11.25">
      <c r="B135" s="239"/>
      <c r="D135" s="211"/>
      <c r="E135" s="211"/>
      <c r="F135" s="211"/>
      <c r="G135" s="211"/>
      <c r="H135" s="211"/>
      <c r="I135" s="211"/>
      <c r="J135" s="211"/>
      <c r="K135" s="211"/>
      <c r="L135" s="211"/>
      <c r="M135" s="211"/>
      <c r="N135" s="211"/>
      <c r="O135" s="264"/>
      <c r="P135" s="211"/>
      <c r="Q135" s="211"/>
      <c r="R135" s="211"/>
      <c r="S135" s="211"/>
      <c r="T135" s="211"/>
      <c r="U135" s="211"/>
      <c r="V135" s="211"/>
      <c r="W135" s="211"/>
    </row>
    <row r="136" spans="2:23" s="240" customFormat="1" ht="11.25">
      <c r="B136" s="259"/>
      <c r="D136" s="260"/>
      <c r="E136" s="260"/>
      <c r="F136" s="260"/>
      <c r="G136" s="260"/>
      <c r="H136" s="260"/>
      <c r="I136" s="260"/>
      <c r="J136" s="260"/>
      <c r="K136" s="260"/>
      <c r="L136" s="260"/>
      <c r="M136" s="260"/>
      <c r="N136" s="260"/>
      <c r="O136" s="261"/>
      <c r="P136" s="260"/>
      <c r="Q136" s="260"/>
      <c r="R136" s="260"/>
      <c r="S136" s="260"/>
      <c r="T136" s="260"/>
      <c r="U136" s="260"/>
      <c r="V136" s="260"/>
      <c r="W136" s="260"/>
    </row>
    <row r="137" spans="2:23" s="240" customFormat="1" ht="11.25">
      <c r="B137" s="259"/>
      <c r="D137" s="260"/>
      <c r="E137" s="260"/>
      <c r="F137" s="260"/>
      <c r="G137" s="260"/>
      <c r="H137" s="260"/>
      <c r="I137" s="260"/>
      <c r="J137" s="260"/>
      <c r="K137" s="260"/>
      <c r="L137" s="260"/>
      <c r="M137" s="260"/>
      <c r="N137" s="260"/>
      <c r="O137" s="261"/>
      <c r="P137" s="260"/>
      <c r="Q137" s="260"/>
      <c r="R137" s="260"/>
      <c r="S137" s="260"/>
      <c r="T137" s="260"/>
      <c r="U137" s="260"/>
      <c r="V137" s="260"/>
      <c r="W137" s="260"/>
    </row>
    <row r="138" spans="2:23" s="240" customFormat="1" ht="11.25">
      <c r="B138" s="259"/>
      <c r="D138" s="260"/>
      <c r="E138" s="260"/>
      <c r="F138" s="260"/>
      <c r="G138" s="260"/>
      <c r="H138" s="260"/>
      <c r="I138" s="260"/>
      <c r="J138" s="260"/>
      <c r="K138" s="260"/>
      <c r="L138" s="260"/>
      <c r="M138" s="260"/>
      <c r="N138" s="260"/>
      <c r="O138" s="261"/>
      <c r="P138" s="260"/>
      <c r="Q138" s="260"/>
      <c r="R138" s="260"/>
      <c r="S138" s="260"/>
      <c r="T138" s="260"/>
      <c r="U138" s="260"/>
      <c r="V138" s="260"/>
      <c r="W138" s="260"/>
    </row>
    <row r="139" spans="2:19" s="210" customFormat="1" ht="11.25">
      <c r="B139" s="313"/>
      <c r="D139" s="254"/>
      <c r="E139" s="254"/>
      <c r="F139" s="254"/>
      <c r="G139" s="254"/>
      <c r="H139" s="254"/>
      <c r="I139" s="254"/>
      <c r="J139" s="254"/>
      <c r="K139" s="254"/>
      <c r="L139" s="254"/>
      <c r="M139" s="254"/>
      <c r="N139" s="254"/>
      <c r="O139" s="255"/>
      <c r="P139" s="254"/>
      <c r="R139" s="254"/>
      <c r="S139" s="254"/>
    </row>
    <row r="140" spans="1:21" s="253" customFormat="1" ht="11.25">
      <c r="A140" s="210"/>
      <c r="B140" s="313"/>
      <c r="D140" s="256"/>
      <c r="E140" s="256"/>
      <c r="F140" s="256"/>
      <c r="G140" s="256"/>
      <c r="H140" s="256"/>
      <c r="I140" s="256"/>
      <c r="J140" s="256"/>
      <c r="K140" s="256"/>
      <c r="L140" s="256"/>
      <c r="M140" s="256"/>
      <c r="N140" s="256"/>
      <c r="O140" s="257"/>
      <c r="P140" s="256"/>
      <c r="R140" s="256"/>
      <c r="S140" s="256"/>
      <c r="U140" s="258"/>
    </row>
    <row r="141" spans="2:15" s="240" customFormat="1" ht="5.25" customHeight="1">
      <c r="B141" s="259"/>
      <c r="O141" s="259"/>
    </row>
    <row r="142" spans="1:23" s="240" customFormat="1" ht="11.25">
      <c r="A142" s="210"/>
      <c r="B142" s="259"/>
      <c r="D142" s="260"/>
      <c r="E142" s="260"/>
      <c r="F142" s="260"/>
      <c r="G142" s="260"/>
      <c r="H142" s="260"/>
      <c r="I142" s="260"/>
      <c r="J142" s="260"/>
      <c r="K142" s="260"/>
      <c r="L142" s="260"/>
      <c r="M142" s="260"/>
      <c r="N142" s="260"/>
      <c r="O142" s="260"/>
      <c r="P142" s="260"/>
      <c r="Q142" s="260"/>
      <c r="R142" s="260"/>
      <c r="S142" s="260"/>
      <c r="T142" s="260"/>
      <c r="U142" s="260"/>
      <c r="V142" s="260"/>
      <c r="W142" s="260"/>
    </row>
    <row r="143" spans="2:23" s="240" customFormat="1" ht="11.25">
      <c r="B143" s="259"/>
      <c r="D143" s="260"/>
      <c r="E143" s="260"/>
      <c r="F143" s="260"/>
      <c r="G143" s="260"/>
      <c r="H143" s="260"/>
      <c r="I143" s="260"/>
      <c r="J143" s="260"/>
      <c r="K143" s="260"/>
      <c r="L143" s="260"/>
      <c r="M143" s="260"/>
      <c r="N143" s="260"/>
      <c r="O143" s="260"/>
      <c r="P143" s="260"/>
      <c r="Q143" s="260"/>
      <c r="R143" s="260"/>
      <c r="S143" s="260"/>
      <c r="T143" s="260"/>
      <c r="U143" s="260"/>
      <c r="V143" s="260"/>
      <c r="W143" s="260"/>
    </row>
    <row r="144" spans="2:23" s="240" customFormat="1" ht="11.25">
      <c r="B144" s="259"/>
      <c r="D144" s="260"/>
      <c r="E144" s="260"/>
      <c r="F144" s="260"/>
      <c r="G144" s="260"/>
      <c r="H144" s="260"/>
      <c r="I144" s="260"/>
      <c r="J144" s="260"/>
      <c r="K144" s="260"/>
      <c r="L144" s="260"/>
      <c r="M144" s="260"/>
      <c r="N144" s="260"/>
      <c r="O144" s="260"/>
      <c r="P144" s="260"/>
      <c r="Q144" s="260"/>
      <c r="R144" s="260"/>
      <c r="S144" s="260"/>
      <c r="T144" s="260"/>
      <c r="U144" s="260"/>
      <c r="V144" s="260"/>
      <c r="W144" s="260"/>
    </row>
    <row r="145" spans="2:23" s="240" customFormat="1" ht="11.25">
      <c r="B145" s="259"/>
      <c r="D145" s="260"/>
      <c r="E145" s="260"/>
      <c r="F145" s="260"/>
      <c r="G145" s="260"/>
      <c r="H145" s="260"/>
      <c r="I145" s="260"/>
      <c r="J145" s="260"/>
      <c r="K145" s="260"/>
      <c r="L145" s="260"/>
      <c r="M145" s="260"/>
      <c r="N145" s="260"/>
      <c r="O145" s="260"/>
      <c r="P145" s="260"/>
      <c r="Q145" s="260"/>
      <c r="R145" s="260"/>
      <c r="S145" s="260"/>
      <c r="T145" s="260"/>
      <c r="U145" s="260"/>
      <c r="V145" s="260"/>
      <c r="W145" s="260"/>
    </row>
    <row r="146" spans="2:23" s="240" customFormat="1" ht="11.25">
      <c r="B146" s="259"/>
      <c r="D146" s="260"/>
      <c r="E146" s="260"/>
      <c r="F146" s="260"/>
      <c r="G146" s="260"/>
      <c r="H146" s="260"/>
      <c r="I146" s="260"/>
      <c r="J146" s="260"/>
      <c r="K146" s="260"/>
      <c r="L146" s="260"/>
      <c r="M146" s="260"/>
      <c r="N146" s="260"/>
      <c r="O146" s="260"/>
      <c r="P146" s="260"/>
      <c r="Q146" s="260"/>
      <c r="R146" s="260"/>
      <c r="S146" s="260"/>
      <c r="T146" s="260"/>
      <c r="U146" s="260"/>
      <c r="V146" s="260"/>
      <c r="W146" s="260"/>
    </row>
    <row r="147" spans="2:23" s="240" customFormat="1" ht="11.25">
      <c r="B147" s="259"/>
      <c r="D147" s="260"/>
      <c r="E147" s="260"/>
      <c r="F147" s="260"/>
      <c r="G147" s="260"/>
      <c r="H147" s="260"/>
      <c r="I147" s="260"/>
      <c r="J147" s="260"/>
      <c r="K147" s="260"/>
      <c r="L147" s="260"/>
      <c r="M147" s="260"/>
      <c r="N147" s="260"/>
      <c r="O147" s="260"/>
      <c r="P147" s="260"/>
      <c r="Q147" s="260"/>
      <c r="R147" s="260"/>
      <c r="S147" s="260"/>
      <c r="T147" s="260"/>
      <c r="U147" s="260"/>
      <c r="V147" s="260"/>
      <c r="W147" s="260"/>
    </row>
    <row r="148" spans="2:23" s="240" customFormat="1" ht="11.25">
      <c r="B148" s="259"/>
      <c r="D148" s="260"/>
      <c r="E148" s="260"/>
      <c r="F148" s="260"/>
      <c r="G148" s="260"/>
      <c r="H148" s="260"/>
      <c r="I148" s="260"/>
      <c r="J148" s="260"/>
      <c r="K148" s="260"/>
      <c r="L148" s="260"/>
      <c r="M148" s="260"/>
      <c r="N148" s="260"/>
      <c r="O148" s="260"/>
      <c r="P148" s="260"/>
      <c r="Q148" s="260"/>
      <c r="R148" s="260"/>
      <c r="S148" s="260"/>
      <c r="T148" s="260"/>
      <c r="U148" s="260"/>
      <c r="V148" s="260"/>
      <c r="W148" s="260"/>
    </row>
    <row r="149" spans="2:23" s="240" customFormat="1" ht="11.25">
      <c r="B149" s="259"/>
      <c r="C149" s="252"/>
      <c r="D149" s="260"/>
      <c r="E149" s="260"/>
      <c r="F149" s="260"/>
      <c r="G149" s="260"/>
      <c r="H149" s="260"/>
      <c r="I149" s="260"/>
      <c r="J149" s="260"/>
      <c r="K149" s="260"/>
      <c r="L149" s="260"/>
      <c r="M149" s="260"/>
      <c r="N149" s="260"/>
      <c r="O149" s="260"/>
      <c r="P149" s="260"/>
      <c r="Q149" s="260"/>
      <c r="R149" s="260"/>
      <c r="S149" s="260"/>
      <c r="T149" s="260"/>
      <c r="U149" s="260"/>
      <c r="V149" s="260"/>
      <c r="W149" s="260"/>
    </row>
    <row r="150" spans="2:23" s="240" customFormat="1" ht="11.25">
      <c r="B150" s="259"/>
      <c r="D150" s="260"/>
      <c r="E150" s="260"/>
      <c r="F150" s="260"/>
      <c r="G150" s="260"/>
      <c r="H150" s="260"/>
      <c r="I150" s="260"/>
      <c r="J150" s="260"/>
      <c r="K150" s="260"/>
      <c r="L150" s="260"/>
      <c r="M150" s="260"/>
      <c r="N150" s="260"/>
      <c r="O150" s="260"/>
      <c r="P150" s="260"/>
      <c r="Q150" s="260"/>
      <c r="R150" s="260"/>
      <c r="S150" s="260"/>
      <c r="T150" s="260"/>
      <c r="U150" s="260"/>
      <c r="V150" s="260"/>
      <c r="W150" s="260"/>
    </row>
    <row r="151" spans="2:23" s="240" customFormat="1" ht="11.25">
      <c r="B151" s="259"/>
      <c r="D151" s="260"/>
      <c r="E151" s="260"/>
      <c r="F151" s="260"/>
      <c r="G151" s="260"/>
      <c r="H151" s="260"/>
      <c r="I151" s="260"/>
      <c r="J151" s="260"/>
      <c r="K151" s="260"/>
      <c r="L151" s="260"/>
      <c r="M151" s="260"/>
      <c r="N151" s="260"/>
      <c r="O151" s="260"/>
      <c r="P151" s="260"/>
      <c r="Q151" s="260"/>
      <c r="R151" s="260"/>
      <c r="S151" s="260"/>
      <c r="T151" s="260"/>
      <c r="U151" s="260"/>
      <c r="V151" s="260"/>
      <c r="W151" s="260"/>
    </row>
    <row r="152" spans="2:23" s="240" customFormat="1" ht="11.25">
      <c r="B152" s="259"/>
      <c r="D152" s="260"/>
      <c r="E152" s="260"/>
      <c r="F152" s="260"/>
      <c r="G152" s="260"/>
      <c r="H152" s="260"/>
      <c r="I152" s="260"/>
      <c r="J152" s="260"/>
      <c r="K152" s="260"/>
      <c r="L152" s="260"/>
      <c r="M152" s="260"/>
      <c r="N152" s="260"/>
      <c r="O152" s="260"/>
      <c r="P152" s="260"/>
      <c r="Q152" s="260"/>
      <c r="R152" s="260"/>
      <c r="S152" s="260"/>
      <c r="T152" s="260"/>
      <c r="U152" s="260"/>
      <c r="V152" s="260"/>
      <c r="W152" s="260"/>
    </row>
    <row r="153" spans="2:23" s="240" customFormat="1" ht="11.25">
      <c r="B153" s="259"/>
      <c r="D153" s="260"/>
      <c r="E153" s="260"/>
      <c r="F153" s="260"/>
      <c r="G153" s="260"/>
      <c r="H153" s="260"/>
      <c r="I153" s="260"/>
      <c r="J153" s="260"/>
      <c r="K153" s="260"/>
      <c r="L153" s="260"/>
      <c r="M153" s="260"/>
      <c r="N153" s="260"/>
      <c r="O153" s="260"/>
      <c r="P153" s="260"/>
      <c r="Q153" s="260"/>
      <c r="R153" s="260"/>
      <c r="S153" s="260"/>
      <c r="T153" s="260"/>
      <c r="U153" s="260"/>
      <c r="V153" s="260"/>
      <c r="W153" s="260"/>
    </row>
    <row r="154" spans="2:23" s="240" customFormat="1" ht="11.25">
      <c r="B154" s="259"/>
      <c r="D154" s="260"/>
      <c r="E154" s="260"/>
      <c r="F154" s="260"/>
      <c r="G154" s="260"/>
      <c r="H154" s="260"/>
      <c r="I154" s="260"/>
      <c r="J154" s="260"/>
      <c r="K154" s="260"/>
      <c r="L154" s="260"/>
      <c r="M154" s="260"/>
      <c r="N154" s="260"/>
      <c r="O154" s="260"/>
      <c r="P154" s="260"/>
      <c r="Q154" s="260"/>
      <c r="R154" s="260"/>
      <c r="S154" s="260"/>
      <c r="T154" s="260"/>
      <c r="U154" s="260"/>
      <c r="V154" s="260"/>
      <c r="W154" s="260"/>
    </row>
    <row r="155" spans="2:23" s="240" customFormat="1" ht="11.25">
      <c r="B155" s="259"/>
      <c r="D155" s="260"/>
      <c r="E155" s="260"/>
      <c r="F155" s="260"/>
      <c r="G155" s="260"/>
      <c r="H155" s="260"/>
      <c r="I155" s="260"/>
      <c r="J155" s="260"/>
      <c r="K155" s="260"/>
      <c r="L155" s="260"/>
      <c r="M155" s="260"/>
      <c r="N155" s="260"/>
      <c r="O155" s="260"/>
      <c r="P155" s="260"/>
      <c r="Q155" s="260"/>
      <c r="R155" s="260"/>
      <c r="S155" s="260"/>
      <c r="T155" s="260"/>
      <c r="U155" s="260"/>
      <c r="V155" s="260"/>
      <c r="W155" s="260"/>
    </row>
    <row r="156" spans="2:23" s="240" customFormat="1" ht="11.25">
      <c r="B156" s="259"/>
      <c r="D156" s="260"/>
      <c r="E156" s="260"/>
      <c r="F156" s="260"/>
      <c r="G156" s="260"/>
      <c r="H156" s="260"/>
      <c r="I156" s="260"/>
      <c r="J156" s="260"/>
      <c r="K156" s="260"/>
      <c r="L156" s="260"/>
      <c r="M156" s="260"/>
      <c r="N156" s="260"/>
      <c r="O156" s="260"/>
      <c r="P156" s="260"/>
      <c r="Q156" s="260"/>
      <c r="R156" s="260"/>
      <c r="S156" s="260"/>
      <c r="T156" s="260"/>
      <c r="U156" s="260"/>
      <c r="V156" s="260"/>
      <c r="W156" s="260"/>
    </row>
    <row r="157" spans="2:23" s="210" customFormat="1" ht="11.25">
      <c r="B157" s="239"/>
      <c r="D157" s="212"/>
      <c r="E157" s="212"/>
      <c r="F157" s="212"/>
      <c r="G157" s="212"/>
      <c r="H157" s="212"/>
      <c r="I157" s="212"/>
      <c r="J157" s="212"/>
      <c r="K157" s="212"/>
      <c r="L157" s="212"/>
      <c r="M157" s="212"/>
      <c r="N157" s="212"/>
      <c r="O157" s="212"/>
      <c r="P157" s="212"/>
      <c r="Q157" s="212"/>
      <c r="R157" s="212"/>
      <c r="S157" s="211"/>
      <c r="T157" s="211"/>
      <c r="U157" s="211"/>
      <c r="V157" s="211"/>
      <c r="W157" s="211"/>
    </row>
    <row r="158" spans="2:23" s="210" customFormat="1" ht="11.25">
      <c r="B158" s="239"/>
      <c r="R158" s="212"/>
      <c r="S158" s="211"/>
      <c r="T158" s="211"/>
      <c r="U158" s="211"/>
      <c r="V158" s="211"/>
      <c r="W158" s="211"/>
    </row>
    <row r="159" spans="1:23" s="240" customFormat="1" ht="11.25">
      <c r="A159" s="210"/>
      <c r="B159" s="259"/>
      <c r="D159" s="260"/>
      <c r="E159" s="260"/>
      <c r="F159" s="260"/>
      <c r="G159" s="260"/>
      <c r="H159" s="260"/>
      <c r="I159" s="260"/>
      <c r="J159" s="260"/>
      <c r="K159" s="260"/>
      <c r="L159" s="260"/>
      <c r="M159" s="260"/>
      <c r="N159" s="260"/>
      <c r="O159" s="260"/>
      <c r="P159" s="260"/>
      <c r="Q159" s="260"/>
      <c r="R159" s="260"/>
      <c r="S159" s="260"/>
      <c r="T159" s="260"/>
      <c r="U159" s="260"/>
      <c r="V159" s="260"/>
      <c r="W159" s="260"/>
    </row>
    <row r="160" spans="1:23" s="240" customFormat="1" ht="11.25">
      <c r="A160" s="210"/>
      <c r="B160" s="259"/>
      <c r="D160" s="260"/>
      <c r="E160" s="260"/>
      <c r="F160" s="260"/>
      <c r="G160" s="260"/>
      <c r="H160" s="260"/>
      <c r="I160" s="260"/>
      <c r="J160" s="260"/>
      <c r="K160" s="260"/>
      <c r="L160" s="260"/>
      <c r="M160" s="260"/>
      <c r="N160" s="260"/>
      <c r="O160" s="260"/>
      <c r="P160" s="260"/>
      <c r="Q160" s="260"/>
      <c r="R160" s="260"/>
      <c r="S160" s="260"/>
      <c r="T160" s="260"/>
      <c r="U160" s="260"/>
      <c r="V160" s="260"/>
      <c r="W160" s="260"/>
    </row>
    <row r="161" spans="2:23" s="240" customFormat="1" ht="11.25">
      <c r="B161" s="259"/>
      <c r="D161" s="260"/>
      <c r="E161" s="260"/>
      <c r="F161" s="260"/>
      <c r="G161" s="260"/>
      <c r="H161" s="260"/>
      <c r="I161" s="260"/>
      <c r="J161" s="260"/>
      <c r="K161" s="260"/>
      <c r="L161" s="260"/>
      <c r="M161" s="260"/>
      <c r="N161" s="260"/>
      <c r="O161" s="260"/>
      <c r="P161" s="260"/>
      <c r="Q161" s="260"/>
      <c r="R161" s="260"/>
      <c r="S161" s="260"/>
      <c r="T161" s="260"/>
      <c r="U161" s="260"/>
      <c r="V161" s="260"/>
      <c r="W161" s="260"/>
    </row>
    <row r="162" spans="2:23" s="240" customFormat="1" ht="11.25">
      <c r="B162" s="259"/>
      <c r="D162" s="260"/>
      <c r="E162" s="260"/>
      <c r="F162" s="260"/>
      <c r="G162" s="260"/>
      <c r="H162" s="260"/>
      <c r="I162" s="260"/>
      <c r="J162" s="260"/>
      <c r="K162" s="260"/>
      <c r="L162" s="260"/>
      <c r="M162" s="260"/>
      <c r="N162" s="260"/>
      <c r="O162" s="260"/>
      <c r="P162" s="260"/>
      <c r="Q162" s="260"/>
      <c r="R162" s="260"/>
      <c r="S162" s="260"/>
      <c r="T162" s="260"/>
      <c r="U162" s="260"/>
      <c r="V162" s="260"/>
      <c r="W162" s="260"/>
    </row>
    <row r="163" spans="2:23" s="240" customFormat="1" ht="11.25">
      <c r="B163" s="259"/>
      <c r="D163" s="260"/>
      <c r="E163" s="260"/>
      <c r="F163" s="260"/>
      <c r="G163" s="260"/>
      <c r="H163" s="260"/>
      <c r="I163" s="260"/>
      <c r="J163" s="260"/>
      <c r="K163" s="260"/>
      <c r="L163" s="260"/>
      <c r="M163" s="260"/>
      <c r="N163" s="260"/>
      <c r="O163" s="260"/>
      <c r="P163" s="260"/>
      <c r="Q163" s="260"/>
      <c r="R163" s="260"/>
      <c r="S163" s="260"/>
      <c r="T163" s="260"/>
      <c r="U163" s="260"/>
      <c r="V163" s="260"/>
      <c r="W163" s="260"/>
    </row>
    <row r="164" spans="2:23" s="240" customFormat="1" ht="11.25">
      <c r="B164" s="259"/>
      <c r="D164" s="260"/>
      <c r="E164" s="260"/>
      <c r="F164" s="260"/>
      <c r="G164" s="260"/>
      <c r="H164" s="260"/>
      <c r="I164" s="260"/>
      <c r="J164" s="260"/>
      <c r="K164" s="260"/>
      <c r="L164" s="260"/>
      <c r="M164" s="260"/>
      <c r="N164" s="260"/>
      <c r="O164" s="260"/>
      <c r="P164" s="260"/>
      <c r="Q164" s="260"/>
      <c r="R164" s="260"/>
      <c r="S164" s="260"/>
      <c r="T164" s="260"/>
      <c r="U164" s="260"/>
      <c r="V164" s="260"/>
      <c r="W164" s="260"/>
    </row>
    <row r="165" spans="2:23" s="240" customFormat="1" ht="11.25">
      <c r="B165" s="259"/>
      <c r="D165" s="260"/>
      <c r="E165" s="260"/>
      <c r="F165" s="260"/>
      <c r="G165" s="260"/>
      <c r="H165" s="260"/>
      <c r="I165" s="260"/>
      <c r="J165" s="260"/>
      <c r="K165" s="260"/>
      <c r="L165" s="260"/>
      <c r="M165" s="260"/>
      <c r="N165" s="260"/>
      <c r="O165" s="260"/>
      <c r="P165" s="260"/>
      <c r="Q165" s="260"/>
      <c r="R165" s="260"/>
      <c r="S165" s="260"/>
      <c r="T165" s="260"/>
      <c r="U165" s="260"/>
      <c r="V165" s="260"/>
      <c r="W165" s="260"/>
    </row>
    <row r="166" spans="2:23" s="240" customFormat="1" ht="11.25">
      <c r="B166" s="259"/>
      <c r="D166" s="260"/>
      <c r="E166" s="260"/>
      <c r="F166" s="260"/>
      <c r="G166" s="260"/>
      <c r="H166" s="260"/>
      <c r="I166" s="260"/>
      <c r="J166" s="260"/>
      <c r="K166" s="260"/>
      <c r="L166" s="260"/>
      <c r="M166" s="260"/>
      <c r="N166" s="260"/>
      <c r="O166" s="260"/>
      <c r="P166" s="260"/>
      <c r="Q166" s="260"/>
      <c r="R166" s="260"/>
      <c r="S166" s="260"/>
      <c r="T166" s="260"/>
      <c r="U166" s="260"/>
      <c r="V166" s="260"/>
      <c r="W166" s="260"/>
    </row>
    <row r="167" spans="2:23" s="240" customFormat="1" ht="11.25">
      <c r="B167" s="259"/>
      <c r="D167" s="260"/>
      <c r="E167" s="260"/>
      <c r="F167" s="260"/>
      <c r="G167" s="260"/>
      <c r="H167" s="260"/>
      <c r="I167" s="260"/>
      <c r="J167" s="260"/>
      <c r="K167" s="260"/>
      <c r="L167" s="260"/>
      <c r="M167" s="260"/>
      <c r="N167" s="260"/>
      <c r="O167" s="260"/>
      <c r="P167" s="260"/>
      <c r="Q167" s="260"/>
      <c r="R167" s="260"/>
      <c r="S167" s="260"/>
      <c r="T167" s="260"/>
      <c r="U167" s="260"/>
      <c r="V167" s="260"/>
      <c r="W167" s="260"/>
    </row>
    <row r="168" spans="2:23" s="240" customFormat="1" ht="11.25">
      <c r="B168" s="259"/>
      <c r="D168" s="260"/>
      <c r="E168" s="260"/>
      <c r="F168" s="260"/>
      <c r="G168" s="260"/>
      <c r="H168" s="260"/>
      <c r="I168" s="260"/>
      <c r="J168" s="260"/>
      <c r="K168" s="260"/>
      <c r="L168" s="260"/>
      <c r="M168" s="260"/>
      <c r="N168" s="260"/>
      <c r="O168" s="260"/>
      <c r="P168" s="260"/>
      <c r="Q168" s="260"/>
      <c r="R168" s="260"/>
      <c r="S168" s="260"/>
      <c r="T168" s="260"/>
      <c r="U168" s="260"/>
      <c r="V168" s="260"/>
      <c r="W168" s="260"/>
    </row>
    <row r="169" spans="2:23" s="240" customFormat="1" ht="11.25">
      <c r="B169" s="259"/>
      <c r="D169" s="260"/>
      <c r="E169" s="260"/>
      <c r="F169" s="260"/>
      <c r="G169" s="260"/>
      <c r="H169" s="260"/>
      <c r="I169" s="260"/>
      <c r="J169" s="260"/>
      <c r="K169" s="260"/>
      <c r="L169" s="260"/>
      <c r="M169" s="260"/>
      <c r="N169" s="260"/>
      <c r="O169" s="260"/>
      <c r="P169" s="260"/>
      <c r="Q169" s="260"/>
      <c r="R169" s="260"/>
      <c r="S169" s="260"/>
      <c r="T169" s="260"/>
      <c r="U169" s="260"/>
      <c r="V169" s="260"/>
      <c r="W169" s="260"/>
    </row>
    <row r="170" spans="2:23" s="240" customFormat="1" ht="11.25">
      <c r="B170" s="259"/>
      <c r="D170" s="260"/>
      <c r="E170" s="260"/>
      <c r="F170" s="260"/>
      <c r="G170" s="260"/>
      <c r="H170" s="260"/>
      <c r="I170" s="260"/>
      <c r="J170" s="260"/>
      <c r="K170" s="260"/>
      <c r="L170" s="260"/>
      <c r="M170" s="260"/>
      <c r="N170" s="260"/>
      <c r="O170" s="260"/>
      <c r="P170" s="260"/>
      <c r="Q170" s="260"/>
      <c r="R170" s="260"/>
      <c r="S170" s="260"/>
      <c r="T170" s="260"/>
      <c r="U170" s="260"/>
      <c r="V170" s="260"/>
      <c r="W170" s="260"/>
    </row>
    <row r="171" spans="2:23" s="240" customFormat="1" ht="11.25">
      <c r="B171" s="259"/>
      <c r="D171" s="260"/>
      <c r="E171" s="260"/>
      <c r="F171" s="260"/>
      <c r="G171" s="260"/>
      <c r="H171" s="260"/>
      <c r="I171" s="260"/>
      <c r="J171" s="260"/>
      <c r="K171" s="260"/>
      <c r="L171" s="260"/>
      <c r="M171" s="260"/>
      <c r="N171" s="260"/>
      <c r="O171" s="260"/>
      <c r="P171" s="260"/>
      <c r="Q171" s="260"/>
      <c r="R171" s="260"/>
      <c r="S171" s="260"/>
      <c r="T171" s="260"/>
      <c r="U171" s="260"/>
      <c r="V171" s="260"/>
      <c r="W171" s="260"/>
    </row>
    <row r="172" spans="2:23" s="240" customFormat="1" ht="11.25">
      <c r="B172" s="259"/>
      <c r="D172" s="260"/>
      <c r="E172" s="260"/>
      <c r="F172" s="260"/>
      <c r="G172" s="260"/>
      <c r="H172" s="260"/>
      <c r="I172" s="260"/>
      <c r="J172" s="260"/>
      <c r="K172" s="260"/>
      <c r="L172" s="260"/>
      <c r="M172" s="260"/>
      <c r="N172" s="260"/>
      <c r="O172" s="260"/>
      <c r="P172" s="260"/>
      <c r="Q172" s="260"/>
      <c r="R172" s="260"/>
      <c r="S172" s="260"/>
      <c r="T172" s="260"/>
      <c r="U172" s="260"/>
      <c r="V172" s="260"/>
      <c r="W172" s="260"/>
    </row>
    <row r="173" spans="2:23" s="240" customFormat="1" ht="11.25">
      <c r="B173" s="259"/>
      <c r="D173" s="260"/>
      <c r="E173" s="260"/>
      <c r="F173" s="260"/>
      <c r="G173" s="260"/>
      <c r="H173" s="260"/>
      <c r="I173" s="260"/>
      <c r="J173" s="260"/>
      <c r="K173" s="260"/>
      <c r="L173" s="260"/>
      <c r="M173" s="260"/>
      <c r="N173" s="260"/>
      <c r="O173" s="260"/>
      <c r="P173" s="260"/>
      <c r="Q173" s="260"/>
      <c r="R173" s="260"/>
      <c r="S173" s="260"/>
      <c r="T173" s="260"/>
      <c r="U173" s="260"/>
      <c r="V173" s="260"/>
      <c r="W173" s="260"/>
    </row>
    <row r="174" spans="2:23" s="240" customFormat="1" ht="11.25">
      <c r="B174" s="259"/>
      <c r="C174" s="252"/>
      <c r="D174" s="260"/>
      <c r="E174" s="260"/>
      <c r="F174" s="260"/>
      <c r="G174" s="260"/>
      <c r="H174" s="260"/>
      <c r="I174" s="260"/>
      <c r="J174" s="260"/>
      <c r="K174" s="260"/>
      <c r="L174" s="260"/>
      <c r="M174" s="260"/>
      <c r="N174" s="260"/>
      <c r="O174" s="260"/>
      <c r="P174" s="260"/>
      <c r="Q174" s="260"/>
      <c r="R174" s="260"/>
      <c r="S174" s="260"/>
      <c r="T174" s="260"/>
      <c r="U174" s="260"/>
      <c r="V174" s="260"/>
      <c r="W174" s="260"/>
    </row>
    <row r="175" spans="2:23" s="240" customFormat="1" ht="11.25">
      <c r="B175" s="259"/>
      <c r="D175" s="260"/>
      <c r="E175" s="260"/>
      <c r="F175" s="260"/>
      <c r="G175" s="260"/>
      <c r="H175" s="260"/>
      <c r="I175" s="260"/>
      <c r="J175" s="260"/>
      <c r="K175" s="260"/>
      <c r="L175" s="260"/>
      <c r="M175" s="260"/>
      <c r="N175" s="260"/>
      <c r="O175" s="260"/>
      <c r="P175" s="260"/>
      <c r="Q175" s="260"/>
      <c r="R175" s="260"/>
      <c r="S175" s="260"/>
      <c r="T175" s="260"/>
      <c r="U175" s="260"/>
      <c r="V175" s="260"/>
      <c r="W175" s="260"/>
    </row>
    <row r="176" spans="2:23" s="240" customFormat="1" ht="11.25">
      <c r="B176" s="259"/>
      <c r="D176" s="260"/>
      <c r="E176" s="260"/>
      <c r="F176" s="260"/>
      <c r="G176" s="260"/>
      <c r="H176" s="260"/>
      <c r="I176" s="260"/>
      <c r="J176" s="260"/>
      <c r="K176" s="260"/>
      <c r="L176" s="260"/>
      <c r="M176" s="260"/>
      <c r="N176" s="260"/>
      <c r="O176" s="260"/>
      <c r="P176" s="260"/>
      <c r="Q176" s="260"/>
      <c r="R176" s="260"/>
      <c r="S176" s="260"/>
      <c r="T176" s="260"/>
      <c r="U176" s="260"/>
      <c r="V176" s="260"/>
      <c r="W176" s="260"/>
    </row>
    <row r="177" spans="2:23" s="240" customFormat="1" ht="11.25">
      <c r="B177" s="259"/>
      <c r="D177" s="260"/>
      <c r="E177" s="260"/>
      <c r="F177" s="260"/>
      <c r="G177" s="260"/>
      <c r="H177" s="260"/>
      <c r="I177" s="260"/>
      <c r="J177" s="260"/>
      <c r="K177" s="260"/>
      <c r="L177" s="260"/>
      <c r="M177" s="260"/>
      <c r="N177" s="260"/>
      <c r="O177" s="260"/>
      <c r="P177" s="260"/>
      <c r="Q177" s="260"/>
      <c r="R177" s="260"/>
      <c r="S177" s="260"/>
      <c r="T177" s="260"/>
      <c r="U177" s="260"/>
      <c r="V177" s="260"/>
      <c r="W177" s="260"/>
    </row>
    <row r="178" spans="2:23" s="240" customFormat="1" ht="11.25">
      <c r="B178" s="259"/>
      <c r="D178" s="260"/>
      <c r="E178" s="260"/>
      <c r="F178" s="260"/>
      <c r="G178" s="260"/>
      <c r="H178" s="260"/>
      <c r="I178" s="260"/>
      <c r="J178" s="260"/>
      <c r="K178" s="260"/>
      <c r="L178" s="260"/>
      <c r="M178" s="260"/>
      <c r="N178" s="260"/>
      <c r="O178" s="260"/>
      <c r="P178" s="260"/>
      <c r="Q178" s="260"/>
      <c r="R178" s="260"/>
      <c r="S178" s="260"/>
      <c r="T178" s="260"/>
      <c r="U178" s="260"/>
      <c r="V178" s="260"/>
      <c r="W178" s="260"/>
    </row>
    <row r="179" spans="2:23" s="240" customFormat="1" ht="11.25">
      <c r="B179" s="259"/>
      <c r="D179" s="260"/>
      <c r="E179" s="260"/>
      <c r="F179" s="260"/>
      <c r="G179" s="260"/>
      <c r="H179" s="260"/>
      <c r="I179" s="260"/>
      <c r="J179" s="260"/>
      <c r="K179" s="260"/>
      <c r="L179" s="260"/>
      <c r="M179" s="260"/>
      <c r="N179" s="260"/>
      <c r="O179" s="260"/>
      <c r="P179" s="260"/>
      <c r="Q179" s="260"/>
      <c r="R179" s="260"/>
      <c r="S179" s="260"/>
      <c r="T179" s="260"/>
      <c r="U179" s="260"/>
      <c r="V179" s="260"/>
      <c r="W179" s="260"/>
    </row>
    <row r="180" spans="2:23" s="240" customFormat="1" ht="11.25">
      <c r="B180" s="259"/>
      <c r="D180" s="260"/>
      <c r="E180" s="260"/>
      <c r="F180" s="260"/>
      <c r="G180" s="260"/>
      <c r="H180" s="260"/>
      <c r="I180" s="260"/>
      <c r="J180" s="260"/>
      <c r="K180" s="260"/>
      <c r="L180" s="260"/>
      <c r="M180" s="260"/>
      <c r="N180" s="260"/>
      <c r="O180" s="260"/>
      <c r="P180" s="260"/>
      <c r="Q180" s="260"/>
      <c r="R180" s="260"/>
      <c r="S180" s="260"/>
      <c r="T180" s="260"/>
      <c r="U180" s="262"/>
      <c r="V180" s="260"/>
      <c r="W180" s="260"/>
    </row>
    <row r="181" spans="2:23" s="240" customFormat="1" ht="11.25">
      <c r="B181" s="259"/>
      <c r="D181" s="260"/>
      <c r="E181" s="260"/>
      <c r="F181" s="260"/>
      <c r="G181" s="260"/>
      <c r="H181" s="260"/>
      <c r="I181" s="260"/>
      <c r="J181" s="260"/>
      <c r="K181" s="260"/>
      <c r="L181" s="260"/>
      <c r="M181" s="260"/>
      <c r="N181" s="260"/>
      <c r="O181" s="260"/>
      <c r="P181" s="260"/>
      <c r="Q181" s="260"/>
      <c r="R181" s="260"/>
      <c r="S181" s="260"/>
      <c r="T181" s="260"/>
      <c r="U181" s="260"/>
      <c r="V181" s="260"/>
      <c r="W181" s="260"/>
    </row>
    <row r="182" spans="2:23" s="240" customFormat="1" ht="11.25">
      <c r="B182" s="259"/>
      <c r="D182" s="260"/>
      <c r="E182" s="260"/>
      <c r="F182" s="260"/>
      <c r="G182" s="260"/>
      <c r="H182" s="260"/>
      <c r="I182" s="260"/>
      <c r="J182" s="260"/>
      <c r="K182" s="260"/>
      <c r="L182" s="260"/>
      <c r="M182" s="260"/>
      <c r="N182" s="260"/>
      <c r="O182" s="260"/>
      <c r="P182" s="260"/>
      <c r="Q182" s="260"/>
      <c r="R182" s="260"/>
      <c r="S182" s="260"/>
      <c r="T182" s="260"/>
      <c r="U182" s="260"/>
      <c r="V182" s="260"/>
      <c r="W182" s="260"/>
    </row>
    <row r="183" spans="2:23" s="240" customFormat="1" ht="11.25">
      <c r="B183" s="259"/>
      <c r="D183" s="260"/>
      <c r="E183" s="260"/>
      <c r="F183" s="260"/>
      <c r="G183" s="260"/>
      <c r="H183" s="260"/>
      <c r="I183" s="260"/>
      <c r="J183" s="260"/>
      <c r="K183" s="260"/>
      <c r="L183" s="260"/>
      <c r="M183" s="260"/>
      <c r="N183" s="260"/>
      <c r="O183" s="260"/>
      <c r="P183" s="260"/>
      <c r="Q183" s="260"/>
      <c r="R183" s="260"/>
      <c r="S183" s="260"/>
      <c r="T183" s="260"/>
      <c r="U183" s="260"/>
      <c r="V183" s="260"/>
      <c r="W183" s="260"/>
    </row>
    <row r="184" spans="2:23" s="240" customFormat="1" ht="11.25">
      <c r="B184" s="259"/>
      <c r="D184" s="260"/>
      <c r="E184" s="260"/>
      <c r="F184" s="260"/>
      <c r="G184" s="260"/>
      <c r="H184" s="260"/>
      <c r="I184" s="260"/>
      <c r="J184" s="260"/>
      <c r="K184" s="260"/>
      <c r="L184" s="260"/>
      <c r="M184" s="260"/>
      <c r="N184" s="260"/>
      <c r="O184" s="260"/>
      <c r="P184" s="260"/>
      <c r="Q184" s="260"/>
      <c r="R184" s="260"/>
      <c r="S184" s="260"/>
      <c r="T184" s="260"/>
      <c r="U184" s="260"/>
      <c r="V184" s="260"/>
      <c r="W184" s="260"/>
    </row>
    <row r="185" spans="2:23" s="240" customFormat="1" ht="11.25">
      <c r="B185" s="259"/>
      <c r="D185" s="260"/>
      <c r="E185" s="260"/>
      <c r="F185" s="260"/>
      <c r="G185" s="260"/>
      <c r="H185" s="260"/>
      <c r="I185" s="260"/>
      <c r="J185" s="260"/>
      <c r="K185" s="260"/>
      <c r="L185" s="260"/>
      <c r="M185" s="260"/>
      <c r="N185" s="260"/>
      <c r="O185" s="260"/>
      <c r="P185" s="260"/>
      <c r="Q185" s="260"/>
      <c r="R185" s="260"/>
      <c r="S185" s="260"/>
      <c r="T185" s="260"/>
      <c r="U185" s="260"/>
      <c r="V185" s="260"/>
      <c r="W185" s="260"/>
    </row>
    <row r="186" spans="2:23" s="240" customFormat="1" ht="11.25">
      <c r="B186" s="259"/>
      <c r="D186" s="260"/>
      <c r="E186" s="260"/>
      <c r="F186" s="260"/>
      <c r="G186" s="260"/>
      <c r="H186" s="260"/>
      <c r="I186" s="260"/>
      <c r="J186" s="260"/>
      <c r="K186" s="260"/>
      <c r="L186" s="260"/>
      <c r="M186" s="260"/>
      <c r="N186" s="260"/>
      <c r="O186" s="260"/>
      <c r="P186" s="260"/>
      <c r="Q186" s="260"/>
      <c r="R186" s="260"/>
      <c r="S186" s="260"/>
      <c r="T186" s="260"/>
      <c r="U186" s="260"/>
      <c r="V186" s="260"/>
      <c r="W186" s="260"/>
    </row>
    <row r="187" spans="2:23" s="240" customFormat="1" ht="11.25">
      <c r="B187" s="259"/>
      <c r="D187" s="260"/>
      <c r="E187" s="260"/>
      <c r="F187" s="260"/>
      <c r="G187" s="260"/>
      <c r="H187" s="260"/>
      <c r="I187" s="260"/>
      <c r="J187" s="260"/>
      <c r="K187" s="260"/>
      <c r="L187" s="260"/>
      <c r="M187" s="260"/>
      <c r="N187" s="260"/>
      <c r="O187" s="260"/>
      <c r="P187" s="260"/>
      <c r="Q187" s="260"/>
      <c r="R187" s="260"/>
      <c r="S187" s="260"/>
      <c r="T187" s="260"/>
      <c r="U187" s="260"/>
      <c r="V187" s="260"/>
      <c r="W187" s="260"/>
    </row>
    <row r="188" spans="2:23" s="240" customFormat="1" ht="11.25">
      <c r="B188" s="259"/>
      <c r="D188" s="260"/>
      <c r="E188" s="260"/>
      <c r="F188" s="260"/>
      <c r="G188" s="260"/>
      <c r="H188" s="260"/>
      <c r="I188" s="260"/>
      <c r="J188" s="260"/>
      <c r="K188" s="260"/>
      <c r="L188" s="260"/>
      <c r="M188" s="260"/>
      <c r="N188" s="260"/>
      <c r="O188" s="260"/>
      <c r="P188" s="260"/>
      <c r="Q188" s="260"/>
      <c r="R188" s="260"/>
      <c r="S188" s="260"/>
      <c r="T188" s="260"/>
      <c r="U188" s="260"/>
      <c r="V188" s="260"/>
      <c r="W188" s="260"/>
    </row>
    <row r="189" spans="2:23" s="240" customFormat="1" ht="11.25">
      <c r="B189" s="259"/>
      <c r="D189" s="260"/>
      <c r="E189" s="260"/>
      <c r="F189" s="260"/>
      <c r="G189" s="260"/>
      <c r="H189" s="260"/>
      <c r="I189" s="260"/>
      <c r="J189" s="260"/>
      <c r="K189" s="260"/>
      <c r="L189" s="260"/>
      <c r="M189" s="260"/>
      <c r="N189" s="260"/>
      <c r="O189" s="260"/>
      <c r="P189" s="260"/>
      <c r="Q189" s="260"/>
      <c r="R189" s="260"/>
      <c r="S189" s="260"/>
      <c r="T189" s="260"/>
      <c r="U189" s="260"/>
      <c r="V189" s="260"/>
      <c r="W189" s="260"/>
    </row>
    <row r="190" spans="2:23" s="240" customFormat="1" ht="11.25">
      <c r="B190" s="259"/>
      <c r="D190" s="260"/>
      <c r="E190" s="260"/>
      <c r="F190" s="260"/>
      <c r="G190" s="260"/>
      <c r="H190" s="260"/>
      <c r="I190" s="260"/>
      <c r="J190" s="260"/>
      <c r="K190" s="260"/>
      <c r="L190" s="260"/>
      <c r="M190" s="260"/>
      <c r="N190" s="260"/>
      <c r="O190" s="260"/>
      <c r="P190" s="260"/>
      <c r="Q190" s="260"/>
      <c r="R190" s="260"/>
      <c r="S190" s="260"/>
      <c r="T190" s="260"/>
      <c r="U190" s="260"/>
      <c r="V190" s="260"/>
      <c r="W190" s="260"/>
    </row>
    <row r="191" spans="2:23" s="240" customFormat="1" ht="11.25">
      <c r="B191" s="259"/>
      <c r="D191" s="260"/>
      <c r="E191" s="260"/>
      <c r="F191" s="260"/>
      <c r="G191" s="260"/>
      <c r="H191" s="260"/>
      <c r="I191" s="260"/>
      <c r="J191" s="260"/>
      <c r="K191" s="260"/>
      <c r="L191" s="260"/>
      <c r="M191" s="260"/>
      <c r="N191" s="260"/>
      <c r="O191" s="260"/>
      <c r="P191" s="260"/>
      <c r="Q191" s="260"/>
      <c r="R191" s="260"/>
      <c r="S191" s="260"/>
      <c r="T191" s="260"/>
      <c r="U191" s="260"/>
      <c r="V191" s="260"/>
      <c r="W191" s="260"/>
    </row>
    <row r="192" spans="2:23" s="240" customFormat="1" ht="11.25">
      <c r="B192" s="259"/>
      <c r="D192" s="260"/>
      <c r="E192" s="260"/>
      <c r="F192" s="260"/>
      <c r="G192" s="260"/>
      <c r="H192" s="260"/>
      <c r="I192" s="260"/>
      <c r="J192" s="260"/>
      <c r="K192" s="260"/>
      <c r="L192" s="260"/>
      <c r="M192" s="260"/>
      <c r="N192" s="260"/>
      <c r="O192" s="260"/>
      <c r="P192" s="260"/>
      <c r="Q192" s="260"/>
      <c r="R192" s="260"/>
      <c r="S192" s="260"/>
      <c r="T192" s="260"/>
      <c r="U192" s="260"/>
      <c r="V192" s="260"/>
      <c r="W192" s="260"/>
    </row>
    <row r="193" spans="2:23" s="240" customFormat="1" ht="11.25">
      <c r="B193" s="259"/>
      <c r="D193" s="260"/>
      <c r="E193" s="260"/>
      <c r="F193" s="260"/>
      <c r="G193" s="260"/>
      <c r="H193" s="260"/>
      <c r="I193" s="260"/>
      <c r="J193" s="260"/>
      <c r="K193" s="260"/>
      <c r="L193" s="260"/>
      <c r="M193" s="260"/>
      <c r="N193" s="260"/>
      <c r="O193" s="260"/>
      <c r="P193" s="260"/>
      <c r="Q193" s="260"/>
      <c r="R193" s="260"/>
      <c r="S193" s="260"/>
      <c r="T193" s="260"/>
      <c r="U193" s="260"/>
      <c r="V193" s="260"/>
      <c r="W193" s="260"/>
    </row>
    <row r="194" spans="2:23" s="240" customFormat="1" ht="11.25">
      <c r="B194" s="259"/>
      <c r="D194" s="260"/>
      <c r="E194" s="260"/>
      <c r="F194" s="260"/>
      <c r="G194" s="260"/>
      <c r="H194" s="260"/>
      <c r="I194" s="260"/>
      <c r="J194" s="260"/>
      <c r="K194" s="260"/>
      <c r="L194" s="260"/>
      <c r="M194" s="260"/>
      <c r="N194" s="260"/>
      <c r="O194" s="260"/>
      <c r="P194" s="260"/>
      <c r="Q194" s="260"/>
      <c r="R194" s="260"/>
      <c r="S194" s="260"/>
      <c r="T194" s="260"/>
      <c r="U194" s="260"/>
      <c r="V194" s="260"/>
      <c r="W194" s="260"/>
    </row>
    <row r="195" spans="2:23" s="240" customFormat="1" ht="11.25">
      <c r="B195" s="259"/>
      <c r="D195" s="260"/>
      <c r="E195" s="260"/>
      <c r="F195" s="260"/>
      <c r="G195" s="260"/>
      <c r="H195" s="260"/>
      <c r="I195" s="260"/>
      <c r="J195" s="260"/>
      <c r="K195" s="260"/>
      <c r="L195" s="260"/>
      <c r="M195" s="260"/>
      <c r="N195" s="260"/>
      <c r="O195" s="260"/>
      <c r="P195" s="260"/>
      <c r="Q195" s="260"/>
      <c r="R195" s="260"/>
      <c r="S195" s="260"/>
      <c r="T195" s="260"/>
      <c r="U195" s="260"/>
      <c r="V195" s="260"/>
      <c r="W195" s="260"/>
    </row>
    <row r="196" spans="2:23" s="240" customFormat="1" ht="11.25">
      <c r="B196" s="259"/>
      <c r="D196" s="260"/>
      <c r="E196" s="260"/>
      <c r="F196" s="260"/>
      <c r="G196" s="260"/>
      <c r="H196" s="260"/>
      <c r="I196" s="260"/>
      <c r="J196" s="260"/>
      <c r="K196" s="260"/>
      <c r="L196" s="260"/>
      <c r="M196" s="260"/>
      <c r="N196" s="260"/>
      <c r="O196" s="260"/>
      <c r="P196" s="260"/>
      <c r="Q196" s="260"/>
      <c r="R196" s="260"/>
      <c r="S196" s="260"/>
      <c r="T196" s="260"/>
      <c r="U196" s="260"/>
      <c r="V196" s="260"/>
      <c r="W196" s="260"/>
    </row>
    <row r="197" spans="2:23" s="240" customFormat="1" ht="11.25">
      <c r="B197" s="259"/>
      <c r="D197" s="260"/>
      <c r="E197" s="260"/>
      <c r="F197" s="260"/>
      <c r="G197" s="260"/>
      <c r="H197" s="260"/>
      <c r="I197" s="260"/>
      <c r="J197" s="260"/>
      <c r="K197" s="260"/>
      <c r="L197" s="260"/>
      <c r="M197" s="260"/>
      <c r="N197" s="260"/>
      <c r="O197" s="260"/>
      <c r="P197" s="260"/>
      <c r="Q197" s="260"/>
      <c r="R197" s="260"/>
      <c r="S197" s="260"/>
      <c r="T197" s="260"/>
      <c r="U197" s="262"/>
      <c r="V197" s="260"/>
      <c r="W197" s="260"/>
    </row>
    <row r="198" spans="2:23" s="240" customFormat="1" ht="11.25">
      <c r="B198" s="259"/>
      <c r="D198" s="260"/>
      <c r="E198" s="260"/>
      <c r="F198" s="260"/>
      <c r="G198" s="260"/>
      <c r="H198" s="260"/>
      <c r="I198" s="260"/>
      <c r="J198" s="260"/>
      <c r="K198" s="260"/>
      <c r="L198" s="260"/>
      <c r="M198" s="260"/>
      <c r="N198" s="260"/>
      <c r="O198" s="260"/>
      <c r="P198" s="260"/>
      <c r="Q198" s="260"/>
      <c r="R198" s="260"/>
      <c r="S198" s="260"/>
      <c r="T198" s="260"/>
      <c r="U198" s="262"/>
      <c r="V198" s="260"/>
      <c r="W198" s="260"/>
    </row>
    <row r="199" spans="2:23" s="240" customFormat="1" ht="11.25">
      <c r="B199" s="259"/>
      <c r="D199" s="260"/>
      <c r="E199" s="260"/>
      <c r="F199" s="260"/>
      <c r="G199" s="260"/>
      <c r="H199" s="260"/>
      <c r="I199" s="260"/>
      <c r="J199" s="260"/>
      <c r="K199" s="260"/>
      <c r="L199" s="260"/>
      <c r="M199" s="260"/>
      <c r="N199" s="260"/>
      <c r="O199" s="260"/>
      <c r="P199" s="260"/>
      <c r="Q199" s="260"/>
      <c r="R199" s="260"/>
      <c r="S199" s="260"/>
      <c r="T199" s="260"/>
      <c r="U199" s="260"/>
      <c r="V199" s="260"/>
      <c r="W199" s="260"/>
    </row>
    <row r="200" spans="2:23" s="210" customFormat="1" ht="11.25">
      <c r="B200" s="239"/>
      <c r="D200" s="212"/>
      <c r="E200" s="212"/>
      <c r="F200" s="212"/>
      <c r="G200" s="212"/>
      <c r="H200" s="212"/>
      <c r="I200" s="212"/>
      <c r="J200" s="212"/>
      <c r="K200" s="212"/>
      <c r="L200" s="212"/>
      <c r="M200" s="212"/>
      <c r="N200" s="212"/>
      <c r="O200" s="212"/>
      <c r="P200" s="212"/>
      <c r="Q200" s="212"/>
      <c r="R200" s="212"/>
      <c r="S200" s="212"/>
      <c r="T200" s="211"/>
      <c r="U200" s="211"/>
      <c r="V200" s="211"/>
      <c r="W200" s="211"/>
    </row>
    <row r="201" spans="2:23" s="240" customFormat="1" ht="11.25">
      <c r="B201" s="259"/>
      <c r="D201" s="260"/>
      <c r="E201" s="260"/>
      <c r="F201" s="260"/>
      <c r="G201" s="260"/>
      <c r="H201" s="260"/>
      <c r="I201" s="260"/>
      <c r="J201" s="260"/>
      <c r="K201" s="260"/>
      <c r="L201" s="260"/>
      <c r="M201" s="260"/>
      <c r="N201" s="260"/>
      <c r="O201" s="260"/>
      <c r="P201" s="260"/>
      <c r="Q201" s="260"/>
      <c r="R201" s="260"/>
      <c r="S201" s="260"/>
      <c r="T201" s="260"/>
      <c r="U201" s="260"/>
      <c r="V201" s="260"/>
      <c r="W201" s="260"/>
    </row>
    <row r="202" spans="2:23" s="210" customFormat="1" ht="11.25">
      <c r="B202" s="239"/>
      <c r="D202" s="211"/>
      <c r="E202" s="211"/>
      <c r="F202" s="211"/>
      <c r="G202" s="211"/>
      <c r="H202" s="211"/>
      <c r="I202" s="211"/>
      <c r="J202" s="211"/>
      <c r="K202" s="211"/>
      <c r="L202" s="211"/>
      <c r="M202" s="211"/>
      <c r="N202" s="211"/>
      <c r="O202" s="211"/>
      <c r="P202" s="211"/>
      <c r="Q202" s="260"/>
      <c r="R202" s="211"/>
      <c r="S202" s="211"/>
      <c r="T202" s="211"/>
      <c r="U202" s="211"/>
      <c r="V202" s="211"/>
      <c r="W202" s="211"/>
    </row>
    <row r="203" spans="2:23" s="240" customFormat="1" ht="11.25">
      <c r="B203" s="259"/>
      <c r="D203" s="260"/>
      <c r="E203" s="260"/>
      <c r="F203" s="260"/>
      <c r="G203" s="260"/>
      <c r="H203" s="260"/>
      <c r="I203" s="260"/>
      <c r="J203" s="260"/>
      <c r="K203" s="260"/>
      <c r="L203" s="260"/>
      <c r="M203" s="260"/>
      <c r="N203" s="260"/>
      <c r="O203" s="260"/>
      <c r="P203" s="260"/>
      <c r="Q203" s="260"/>
      <c r="R203" s="260"/>
      <c r="S203" s="260"/>
      <c r="T203" s="260"/>
      <c r="U203" s="260"/>
      <c r="V203" s="260"/>
      <c r="W203" s="260"/>
    </row>
    <row r="204" spans="2:23" s="240" customFormat="1" ht="11.25">
      <c r="B204" s="259"/>
      <c r="D204" s="260"/>
      <c r="E204" s="260"/>
      <c r="F204" s="260"/>
      <c r="G204" s="260"/>
      <c r="H204" s="260"/>
      <c r="I204" s="260"/>
      <c r="J204" s="260"/>
      <c r="K204" s="260"/>
      <c r="L204" s="260"/>
      <c r="M204" s="260"/>
      <c r="N204" s="260"/>
      <c r="O204" s="261"/>
      <c r="P204" s="260"/>
      <c r="Q204" s="260"/>
      <c r="R204" s="260"/>
      <c r="S204" s="260"/>
      <c r="T204" s="260"/>
      <c r="U204" s="260"/>
      <c r="V204" s="260"/>
      <c r="W204" s="260"/>
    </row>
    <row r="205" spans="2:23" s="240" customFormat="1" ht="11.25">
      <c r="B205" s="259"/>
      <c r="D205" s="260"/>
      <c r="E205" s="260"/>
      <c r="F205" s="260"/>
      <c r="G205" s="260"/>
      <c r="H205" s="260"/>
      <c r="I205" s="260"/>
      <c r="J205" s="260"/>
      <c r="K205" s="260"/>
      <c r="L205" s="260"/>
      <c r="M205" s="260"/>
      <c r="N205" s="260"/>
      <c r="O205" s="261"/>
      <c r="P205" s="260"/>
      <c r="Q205" s="260"/>
      <c r="R205" s="260"/>
      <c r="S205" s="260"/>
      <c r="T205" s="260"/>
      <c r="U205" s="260"/>
      <c r="V205" s="260"/>
      <c r="W205" s="260"/>
    </row>
    <row r="206" spans="2:19" s="210" customFormat="1" ht="11.25">
      <c r="B206" s="313"/>
      <c r="D206" s="254"/>
      <c r="E206" s="254"/>
      <c r="F206" s="254"/>
      <c r="G206" s="254"/>
      <c r="H206" s="254"/>
      <c r="I206" s="254"/>
      <c r="J206" s="254"/>
      <c r="K206" s="254"/>
      <c r="L206" s="254"/>
      <c r="M206" s="254"/>
      <c r="N206" s="254"/>
      <c r="O206" s="254"/>
      <c r="P206" s="254"/>
      <c r="R206" s="254"/>
      <c r="S206" s="254"/>
    </row>
    <row r="207" spans="1:21" s="253" customFormat="1" ht="11.25">
      <c r="A207" s="210"/>
      <c r="B207" s="313"/>
      <c r="D207" s="256"/>
      <c r="E207" s="257"/>
      <c r="F207" s="257"/>
      <c r="G207" s="257"/>
      <c r="H207" s="257"/>
      <c r="I207" s="257"/>
      <c r="J207" s="257"/>
      <c r="K207" s="257"/>
      <c r="L207" s="257"/>
      <c r="M207" s="257"/>
      <c r="N207" s="257"/>
      <c r="O207" s="257"/>
      <c r="P207" s="256"/>
      <c r="R207" s="256"/>
      <c r="S207" s="256"/>
      <c r="U207" s="258"/>
    </row>
    <row r="208" spans="2:15" s="240" customFormat="1" ht="5.25" customHeight="1">
      <c r="B208" s="259"/>
      <c r="E208" s="265"/>
      <c r="F208" s="265"/>
      <c r="G208" s="265"/>
      <c r="H208" s="265"/>
      <c r="I208" s="265"/>
      <c r="J208" s="265"/>
      <c r="K208" s="265"/>
      <c r="L208" s="265"/>
      <c r="M208" s="265"/>
      <c r="N208" s="265"/>
      <c r="O208" s="265"/>
    </row>
    <row r="209" spans="1:23" s="240" customFormat="1" ht="11.25">
      <c r="A209" s="210"/>
      <c r="B209" s="259"/>
      <c r="D209" s="260"/>
      <c r="E209" s="260"/>
      <c r="F209" s="260"/>
      <c r="G209" s="260"/>
      <c r="H209" s="260"/>
      <c r="I209" s="260"/>
      <c r="J209" s="260"/>
      <c r="K209" s="260"/>
      <c r="L209" s="260"/>
      <c r="M209" s="260"/>
      <c r="N209" s="260"/>
      <c r="O209" s="260"/>
      <c r="P209" s="266"/>
      <c r="Q209" s="260"/>
      <c r="R209" s="260"/>
      <c r="S209" s="260"/>
      <c r="T209" s="260"/>
      <c r="U209" s="260"/>
      <c r="V209" s="260"/>
      <c r="W209" s="260"/>
    </row>
    <row r="210" spans="2:23" s="240" customFormat="1" ht="11.25">
      <c r="B210" s="259"/>
      <c r="D210" s="260"/>
      <c r="E210" s="260"/>
      <c r="F210" s="260"/>
      <c r="G210" s="260"/>
      <c r="H210" s="260"/>
      <c r="I210" s="260"/>
      <c r="J210" s="260"/>
      <c r="K210" s="260"/>
      <c r="L210" s="260"/>
      <c r="M210" s="260"/>
      <c r="N210" s="260"/>
      <c r="O210" s="260"/>
      <c r="P210" s="266"/>
      <c r="Q210" s="260"/>
      <c r="R210" s="260"/>
      <c r="S210" s="260"/>
      <c r="T210" s="260"/>
      <c r="U210" s="260"/>
      <c r="V210" s="260"/>
      <c r="W210" s="260"/>
    </row>
    <row r="211" spans="2:23" s="240" customFormat="1" ht="11.25">
      <c r="B211" s="259"/>
      <c r="D211" s="260"/>
      <c r="E211" s="260"/>
      <c r="F211" s="260"/>
      <c r="G211" s="260"/>
      <c r="H211" s="260"/>
      <c r="I211" s="260"/>
      <c r="J211" s="260"/>
      <c r="K211" s="260"/>
      <c r="L211" s="260"/>
      <c r="M211" s="260"/>
      <c r="N211" s="260"/>
      <c r="O211" s="260"/>
      <c r="P211" s="266"/>
      <c r="Q211" s="260"/>
      <c r="R211" s="260"/>
      <c r="S211" s="260"/>
      <c r="T211" s="260"/>
      <c r="U211" s="260"/>
      <c r="V211" s="260"/>
      <c r="W211" s="260"/>
    </row>
    <row r="212" spans="2:23" s="240" customFormat="1" ht="11.25">
      <c r="B212" s="259"/>
      <c r="D212" s="260"/>
      <c r="E212" s="260"/>
      <c r="F212" s="260"/>
      <c r="G212" s="260"/>
      <c r="H212" s="260"/>
      <c r="I212" s="260"/>
      <c r="J212" s="260"/>
      <c r="K212" s="260"/>
      <c r="L212" s="260"/>
      <c r="M212" s="260"/>
      <c r="N212" s="260"/>
      <c r="O212" s="260"/>
      <c r="P212" s="266"/>
      <c r="Q212" s="260"/>
      <c r="R212" s="260"/>
      <c r="S212" s="260"/>
      <c r="T212" s="260"/>
      <c r="U212" s="260"/>
      <c r="V212" s="260"/>
      <c r="W212" s="260"/>
    </row>
    <row r="213" spans="2:23" s="240" customFormat="1" ht="11.25">
      <c r="B213" s="259"/>
      <c r="D213" s="260"/>
      <c r="E213" s="260"/>
      <c r="F213" s="260"/>
      <c r="G213" s="260"/>
      <c r="H213" s="260"/>
      <c r="I213" s="260"/>
      <c r="J213" s="260"/>
      <c r="K213" s="260"/>
      <c r="L213" s="260"/>
      <c r="M213" s="260"/>
      <c r="N213" s="260"/>
      <c r="O213" s="260"/>
      <c r="P213" s="266"/>
      <c r="Q213" s="260"/>
      <c r="R213" s="260"/>
      <c r="S213" s="260"/>
      <c r="T213" s="260"/>
      <c r="U213" s="260"/>
      <c r="V213" s="260"/>
      <c r="W213" s="260"/>
    </row>
    <row r="214" spans="2:23" s="240" customFormat="1" ht="11.25">
      <c r="B214" s="259"/>
      <c r="D214" s="260"/>
      <c r="E214" s="260"/>
      <c r="F214" s="260"/>
      <c r="G214" s="260"/>
      <c r="H214" s="260"/>
      <c r="I214" s="260"/>
      <c r="J214" s="260"/>
      <c r="K214" s="260"/>
      <c r="L214" s="260"/>
      <c r="M214" s="260"/>
      <c r="N214" s="260"/>
      <c r="O214" s="260"/>
      <c r="P214" s="266"/>
      <c r="Q214" s="260"/>
      <c r="R214" s="260"/>
      <c r="S214" s="260"/>
      <c r="T214" s="260"/>
      <c r="U214" s="260"/>
      <c r="V214" s="260"/>
      <c r="W214" s="260"/>
    </row>
    <row r="215" spans="2:23" s="240" customFormat="1" ht="11.25">
      <c r="B215" s="259"/>
      <c r="D215" s="260"/>
      <c r="E215" s="260"/>
      <c r="F215" s="260"/>
      <c r="G215" s="260"/>
      <c r="H215" s="260"/>
      <c r="I215" s="260"/>
      <c r="J215" s="260"/>
      <c r="K215" s="260"/>
      <c r="L215" s="260"/>
      <c r="M215" s="260"/>
      <c r="N215" s="260"/>
      <c r="O215" s="260"/>
      <c r="P215" s="266"/>
      <c r="Q215" s="260"/>
      <c r="R215" s="260"/>
      <c r="S215" s="260"/>
      <c r="T215" s="260"/>
      <c r="U215" s="260"/>
      <c r="V215" s="260"/>
      <c r="W215" s="260"/>
    </row>
    <row r="216" spans="2:23" s="240" customFormat="1" ht="11.25">
      <c r="B216" s="259"/>
      <c r="C216" s="252"/>
      <c r="D216" s="260"/>
      <c r="E216" s="260"/>
      <c r="F216" s="260"/>
      <c r="G216" s="260"/>
      <c r="H216" s="260"/>
      <c r="I216" s="260"/>
      <c r="J216" s="260"/>
      <c r="K216" s="260"/>
      <c r="L216" s="260"/>
      <c r="M216" s="260"/>
      <c r="N216" s="260"/>
      <c r="O216" s="260"/>
      <c r="P216" s="266"/>
      <c r="Q216" s="260"/>
      <c r="R216" s="260"/>
      <c r="S216" s="260"/>
      <c r="T216" s="260"/>
      <c r="U216" s="260"/>
      <c r="V216" s="260"/>
      <c r="W216" s="260"/>
    </row>
    <row r="217" spans="2:23" s="240" customFormat="1" ht="11.25">
      <c r="B217" s="259"/>
      <c r="D217" s="260"/>
      <c r="E217" s="260"/>
      <c r="F217" s="260"/>
      <c r="G217" s="260"/>
      <c r="H217" s="260"/>
      <c r="I217" s="260"/>
      <c r="J217" s="260"/>
      <c r="K217" s="260"/>
      <c r="L217" s="260"/>
      <c r="M217" s="260"/>
      <c r="N217" s="260"/>
      <c r="O217" s="260"/>
      <c r="P217" s="266"/>
      <c r="Q217" s="260"/>
      <c r="R217" s="260"/>
      <c r="S217" s="260"/>
      <c r="T217" s="260"/>
      <c r="U217" s="260"/>
      <c r="V217" s="260"/>
      <c r="W217" s="260"/>
    </row>
    <row r="218" spans="2:23" s="240" customFormat="1" ht="11.25">
      <c r="B218" s="259"/>
      <c r="D218" s="260"/>
      <c r="E218" s="260"/>
      <c r="F218" s="260"/>
      <c r="G218" s="260"/>
      <c r="H218" s="260"/>
      <c r="I218" s="260"/>
      <c r="J218" s="260"/>
      <c r="K218" s="260"/>
      <c r="L218" s="260"/>
      <c r="M218" s="260"/>
      <c r="N218" s="260"/>
      <c r="O218" s="260"/>
      <c r="P218" s="266"/>
      <c r="Q218" s="260"/>
      <c r="R218" s="260"/>
      <c r="S218" s="260"/>
      <c r="T218" s="260"/>
      <c r="U218" s="260"/>
      <c r="V218" s="260"/>
      <c r="W218" s="260"/>
    </row>
    <row r="219" spans="2:23" s="240" customFormat="1" ht="11.25">
      <c r="B219" s="259"/>
      <c r="D219" s="260"/>
      <c r="E219" s="260"/>
      <c r="F219" s="260"/>
      <c r="G219" s="260"/>
      <c r="H219" s="260"/>
      <c r="I219" s="260"/>
      <c r="J219" s="260"/>
      <c r="K219" s="260"/>
      <c r="L219" s="260"/>
      <c r="M219" s="260"/>
      <c r="N219" s="260"/>
      <c r="O219" s="260"/>
      <c r="P219" s="266"/>
      <c r="Q219" s="260"/>
      <c r="R219" s="260"/>
      <c r="S219" s="260"/>
      <c r="T219" s="260"/>
      <c r="U219" s="260"/>
      <c r="V219" s="260"/>
      <c r="W219" s="260"/>
    </row>
    <row r="220" spans="2:23" s="240" customFormat="1" ht="11.25">
      <c r="B220" s="259"/>
      <c r="D220" s="260"/>
      <c r="E220" s="260"/>
      <c r="F220" s="260"/>
      <c r="G220" s="260"/>
      <c r="H220" s="260"/>
      <c r="I220" s="260"/>
      <c r="J220" s="260"/>
      <c r="K220" s="260"/>
      <c r="L220" s="260"/>
      <c r="M220" s="260"/>
      <c r="N220" s="260"/>
      <c r="O220" s="260"/>
      <c r="P220" s="266"/>
      <c r="Q220" s="260"/>
      <c r="R220" s="260"/>
      <c r="S220" s="260"/>
      <c r="T220" s="260"/>
      <c r="U220" s="260"/>
      <c r="V220" s="260"/>
      <c r="W220" s="260"/>
    </row>
    <row r="221" spans="2:23" s="240" customFormat="1" ht="11.25">
      <c r="B221" s="259"/>
      <c r="D221" s="260"/>
      <c r="E221" s="260"/>
      <c r="F221" s="260"/>
      <c r="G221" s="260"/>
      <c r="H221" s="260"/>
      <c r="I221" s="260"/>
      <c r="J221" s="260"/>
      <c r="K221" s="260"/>
      <c r="L221" s="260"/>
      <c r="M221" s="260"/>
      <c r="N221" s="260"/>
      <c r="O221" s="260"/>
      <c r="P221" s="266"/>
      <c r="Q221" s="260"/>
      <c r="R221" s="260"/>
      <c r="S221" s="260"/>
      <c r="T221" s="260"/>
      <c r="U221" s="260"/>
      <c r="V221" s="260"/>
      <c r="W221" s="260"/>
    </row>
    <row r="222" spans="2:23" s="240" customFormat="1" ht="11.25">
      <c r="B222" s="259"/>
      <c r="D222" s="260"/>
      <c r="E222" s="260"/>
      <c r="F222" s="260"/>
      <c r="G222" s="260"/>
      <c r="H222" s="260"/>
      <c r="I222" s="260"/>
      <c r="J222" s="260"/>
      <c r="K222" s="260"/>
      <c r="L222" s="260"/>
      <c r="M222" s="260"/>
      <c r="N222" s="260"/>
      <c r="O222" s="260"/>
      <c r="P222" s="266"/>
      <c r="Q222" s="260"/>
      <c r="R222" s="260"/>
      <c r="S222" s="260"/>
      <c r="T222" s="260"/>
      <c r="U222" s="260"/>
      <c r="V222" s="260"/>
      <c r="W222" s="260"/>
    </row>
    <row r="223" spans="2:23" s="240" customFormat="1" ht="11.25">
      <c r="B223" s="259"/>
      <c r="D223" s="260"/>
      <c r="E223" s="260"/>
      <c r="F223" s="260"/>
      <c r="G223" s="260"/>
      <c r="H223" s="260"/>
      <c r="I223" s="260"/>
      <c r="J223" s="260"/>
      <c r="K223" s="260"/>
      <c r="L223" s="260"/>
      <c r="M223" s="260"/>
      <c r="N223" s="260"/>
      <c r="O223" s="260"/>
      <c r="P223" s="266"/>
      <c r="Q223" s="260"/>
      <c r="R223" s="260"/>
      <c r="S223" s="260"/>
      <c r="T223" s="260"/>
      <c r="U223" s="260"/>
      <c r="V223" s="260"/>
      <c r="W223" s="260"/>
    </row>
    <row r="224" spans="2:23" s="210" customFormat="1" ht="11.25">
      <c r="B224" s="239"/>
      <c r="D224" s="212"/>
      <c r="E224" s="212"/>
      <c r="F224" s="212"/>
      <c r="G224" s="212"/>
      <c r="H224" s="212"/>
      <c r="I224" s="212"/>
      <c r="J224" s="212"/>
      <c r="K224" s="212"/>
      <c r="L224" s="212"/>
      <c r="M224" s="212"/>
      <c r="N224" s="212"/>
      <c r="O224" s="212"/>
      <c r="P224" s="212"/>
      <c r="R224" s="212"/>
      <c r="S224" s="211"/>
      <c r="T224" s="211"/>
      <c r="U224" s="211"/>
      <c r="V224" s="211"/>
      <c r="W224" s="211"/>
    </row>
    <row r="225" spans="2:23" s="210" customFormat="1" ht="11.25">
      <c r="B225" s="239"/>
      <c r="P225" s="242"/>
      <c r="R225" s="212"/>
      <c r="S225" s="211"/>
      <c r="T225" s="211"/>
      <c r="U225" s="211"/>
      <c r="V225" s="211"/>
      <c r="W225" s="211"/>
    </row>
    <row r="226" spans="1:23" s="240" customFormat="1" ht="11.25">
      <c r="A226" s="210"/>
      <c r="B226" s="259"/>
      <c r="D226" s="260"/>
      <c r="E226" s="260"/>
      <c r="F226" s="260"/>
      <c r="G226" s="260"/>
      <c r="H226" s="260"/>
      <c r="I226" s="260"/>
      <c r="J226" s="260"/>
      <c r="K226" s="260"/>
      <c r="L226" s="260"/>
      <c r="M226" s="260"/>
      <c r="N226" s="260"/>
      <c r="O226" s="260"/>
      <c r="P226" s="266"/>
      <c r="Q226" s="260"/>
      <c r="R226" s="260"/>
      <c r="S226" s="260"/>
      <c r="T226" s="260"/>
      <c r="U226" s="260"/>
      <c r="V226" s="260"/>
      <c r="W226" s="260"/>
    </row>
    <row r="227" spans="1:23" s="240" customFormat="1" ht="11.25">
      <c r="A227" s="210"/>
      <c r="B227" s="259"/>
      <c r="D227" s="260"/>
      <c r="E227" s="260"/>
      <c r="F227" s="260"/>
      <c r="G227" s="260"/>
      <c r="H227" s="260"/>
      <c r="I227" s="260"/>
      <c r="J227" s="260"/>
      <c r="K227" s="260"/>
      <c r="L227" s="260"/>
      <c r="M227" s="260"/>
      <c r="N227" s="260"/>
      <c r="O227" s="260"/>
      <c r="P227" s="266"/>
      <c r="Q227" s="260"/>
      <c r="R227" s="260"/>
      <c r="S227" s="260"/>
      <c r="T227" s="260"/>
      <c r="U227" s="260"/>
      <c r="V227" s="260"/>
      <c r="W227" s="260"/>
    </row>
    <row r="228" spans="2:23" s="240" customFormat="1" ht="11.25">
      <c r="B228" s="259"/>
      <c r="D228" s="260"/>
      <c r="E228" s="260"/>
      <c r="F228" s="260"/>
      <c r="G228" s="260"/>
      <c r="H228" s="260"/>
      <c r="I228" s="260"/>
      <c r="J228" s="260"/>
      <c r="K228" s="260"/>
      <c r="L228" s="260"/>
      <c r="M228" s="260"/>
      <c r="N228" s="260"/>
      <c r="O228" s="260"/>
      <c r="P228" s="266"/>
      <c r="Q228" s="260"/>
      <c r="R228" s="260"/>
      <c r="S228" s="260"/>
      <c r="T228" s="260"/>
      <c r="U228" s="260"/>
      <c r="V228" s="260"/>
      <c r="W228" s="260"/>
    </row>
    <row r="229" spans="2:23" s="240" customFormat="1" ht="11.25">
      <c r="B229" s="259"/>
      <c r="D229" s="260"/>
      <c r="E229" s="260"/>
      <c r="F229" s="260"/>
      <c r="G229" s="260"/>
      <c r="H229" s="260"/>
      <c r="I229" s="260"/>
      <c r="J229" s="260"/>
      <c r="K229" s="260"/>
      <c r="L229" s="260"/>
      <c r="M229" s="260"/>
      <c r="N229" s="260"/>
      <c r="O229" s="260"/>
      <c r="P229" s="266"/>
      <c r="Q229" s="260"/>
      <c r="R229" s="260"/>
      <c r="S229" s="260"/>
      <c r="T229" s="260"/>
      <c r="U229" s="260"/>
      <c r="V229" s="260"/>
      <c r="W229" s="260"/>
    </row>
    <row r="230" spans="2:23" s="240" customFormat="1" ht="11.25">
      <c r="B230" s="259"/>
      <c r="D230" s="260"/>
      <c r="E230" s="260"/>
      <c r="F230" s="260"/>
      <c r="G230" s="260"/>
      <c r="H230" s="260"/>
      <c r="I230" s="260"/>
      <c r="J230" s="260"/>
      <c r="K230" s="260"/>
      <c r="L230" s="260"/>
      <c r="M230" s="260"/>
      <c r="N230" s="260"/>
      <c r="O230" s="260"/>
      <c r="P230" s="266"/>
      <c r="Q230" s="260"/>
      <c r="R230" s="260"/>
      <c r="S230" s="260"/>
      <c r="T230" s="260"/>
      <c r="U230" s="260"/>
      <c r="V230" s="260"/>
      <c r="W230" s="260"/>
    </row>
    <row r="231" spans="2:23" s="240" customFormat="1" ht="11.25">
      <c r="B231" s="259"/>
      <c r="D231" s="260"/>
      <c r="E231" s="260"/>
      <c r="F231" s="260"/>
      <c r="G231" s="260"/>
      <c r="H231" s="260"/>
      <c r="I231" s="260"/>
      <c r="J231" s="260"/>
      <c r="K231" s="260"/>
      <c r="L231" s="260"/>
      <c r="M231" s="260"/>
      <c r="N231" s="260"/>
      <c r="O231" s="260"/>
      <c r="P231" s="266"/>
      <c r="Q231" s="260"/>
      <c r="R231" s="260"/>
      <c r="S231" s="260"/>
      <c r="T231" s="260"/>
      <c r="U231" s="260"/>
      <c r="V231" s="260"/>
      <c r="W231" s="260"/>
    </row>
    <row r="232" spans="2:23" s="240" customFormat="1" ht="11.25">
      <c r="B232" s="259"/>
      <c r="D232" s="260"/>
      <c r="E232" s="260"/>
      <c r="F232" s="260"/>
      <c r="G232" s="260"/>
      <c r="H232" s="260"/>
      <c r="I232" s="260"/>
      <c r="J232" s="260"/>
      <c r="K232" s="260"/>
      <c r="L232" s="260"/>
      <c r="M232" s="260"/>
      <c r="N232" s="260"/>
      <c r="O232" s="260"/>
      <c r="P232" s="260"/>
      <c r="Q232" s="260"/>
      <c r="R232" s="260"/>
      <c r="S232" s="260"/>
      <c r="T232" s="260"/>
      <c r="U232" s="260"/>
      <c r="V232" s="260"/>
      <c r="W232" s="260"/>
    </row>
    <row r="233" spans="2:23" s="240" customFormat="1" ht="11.25">
      <c r="B233" s="259"/>
      <c r="D233" s="260"/>
      <c r="E233" s="260"/>
      <c r="F233" s="260"/>
      <c r="G233" s="260"/>
      <c r="H233" s="260"/>
      <c r="I233" s="260"/>
      <c r="J233" s="260"/>
      <c r="K233" s="260"/>
      <c r="L233" s="260"/>
      <c r="M233" s="260"/>
      <c r="N233" s="260"/>
      <c r="O233" s="260"/>
      <c r="P233" s="266"/>
      <c r="Q233" s="260"/>
      <c r="R233" s="260"/>
      <c r="S233" s="260"/>
      <c r="T233" s="260"/>
      <c r="U233" s="260"/>
      <c r="V233" s="260"/>
      <c r="W233" s="260"/>
    </row>
    <row r="234" spans="2:23" s="240" customFormat="1" ht="11.25">
      <c r="B234" s="259"/>
      <c r="D234" s="260"/>
      <c r="E234" s="260"/>
      <c r="F234" s="260"/>
      <c r="G234" s="260"/>
      <c r="H234" s="260"/>
      <c r="I234" s="260"/>
      <c r="J234" s="260"/>
      <c r="K234" s="260"/>
      <c r="L234" s="260"/>
      <c r="M234" s="260"/>
      <c r="N234" s="260"/>
      <c r="O234" s="260"/>
      <c r="P234" s="266"/>
      <c r="Q234" s="260"/>
      <c r="R234" s="260"/>
      <c r="S234" s="260"/>
      <c r="T234" s="260"/>
      <c r="U234" s="260"/>
      <c r="V234" s="260"/>
      <c r="W234" s="260"/>
    </row>
    <row r="235" spans="2:23" s="240" customFormat="1" ht="11.25">
      <c r="B235" s="259"/>
      <c r="D235" s="260"/>
      <c r="E235" s="260"/>
      <c r="F235" s="260"/>
      <c r="G235" s="260"/>
      <c r="H235" s="260"/>
      <c r="I235" s="260"/>
      <c r="J235" s="260"/>
      <c r="K235" s="260"/>
      <c r="L235" s="260"/>
      <c r="M235" s="260"/>
      <c r="N235" s="260"/>
      <c r="O235" s="260"/>
      <c r="P235" s="266"/>
      <c r="Q235" s="260"/>
      <c r="R235" s="260"/>
      <c r="S235" s="260"/>
      <c r="T235" s="260"/>
      <c r="U235" s="260"/>
      <c r="V235" s="260"/>
      <c r="W235" s="260"/>
    </row>
    <row r="236" spans="2:23" s="240" customFormat="1" ht="11.25">
      <c r="B236" s="259"/>
      <c r="D236" s="260"/>
      <c r="E236" s="260"/>
      <c r="F236" s="260"/>
      <c r="G236" s="260"/>
      <c r="H236" s="260"/>
      <c r="I236" s="260"/>
      <c r="J236" s="260"/>
      <c r="K236" s="260"/>
      <c r="L236" s="260"/>
      <c r="M236" s="260"/>
      <c r="N236" s="260"/>
      <c r="O236" s="260"/>
      <c r="P236" s="266"/>
      <c r="Q236" s="260"/>
      <c r="R236" s="260"/>
      <c r="S236" s="260"/>
      <c r="T236" s="260"/>
      <c r="U236" s="260"/>
      <c r="V236" s="260"/>
      <c r="W236" s="260"/>
    </row>
    <row r="237" spans="2:23" s="240" customFormat="1" ht="11.25">
      <c r="B237" s="259"/>
      <c r="D237" s="260"/>
      <c r="E237" s="260"/>
      <c r="F237" s="260"/>
      <c r="G237" s="260"/>
      <c r="H237" s="260"/>
      <c r="I237" s="260"/>
      <c r="J237" s="260"/>
      <c r="K237" s="260"/>
      <c r="L237" s="260"/>
      <c r="M237" s="260"/>
      <c r="N237" s="260"/>
      <c r="O237" s="260"/>
      <c r="P237" s="266"/>
      <c r="Q237" s="260"/>
      <c r="R237" s="260"/>
      <c r="S237" s="260"/>
      <c r="T237" s="260"/>
      <c r="U237" s="260"/>
      <c r="V237" s="260"/>
      <c r="W237" s="260"/>
    </row>
    <row r="238" spans="2:23" s="240" customFormat="1" ht="11.25">
      <c r="B238" s="259"/>
      <c r="D238" s="260"/>
      <c r="E238" s="260"/>
      <c r="F238" s="260"/>
      <c r="G238" s="260"/>
      <c r="H238" s="260"/>
      <c r="I238" s="260"/>
      <c r="J238" s="260"/>
      <c r="K238" s="260"/>
      <c r="L238" s="260"/>
      <c r="M238" s="260"/>
      <c r="N238" s="260"/>
      <c r="O238" s="260"/>
      <c r="P238" s="266"/>
      <c r="Q238" s="260"/>
      <c r="R238" s="260"/>
      <c r="S238" s="260"/>
      <c r="T238" s="260"/>
      <c r="U238" s="260"/>
      <c r="V238" s="260"/>
      <c r="W238" s="260"/>
    </row>
    <row r="239" spans="2:23" s="240" customFormat="1" ht="11.25">
      <c r="B239" s="259"/>
      <c r="D239" s="260"/>
      <c r="E239" s="260"/>
      <c r="F239" s="260"/>
      <c r="G239" s="260"/>
      <c r="H239" s="260"/>
      <c r="I239" s="260"/>
      <c r="J239" s="260"/>
      <c r="K239" s="260"/>
      <c r="L239" s="260"/>
      <c r="M239" s="260"/>
      <c r="N239" s="260"/>
      <c r="O239" s="260"/>
      <c r="P239" s="266"/>
      <c r="Q239" s="260"/>
      <c r="R239" s="260"/>
      <c r="S239" s="260"/>
      <c r="T239" s="260"/>
      <c r="U239" s="260"/>
      <c r="V239" s="260"/>
      <c r="W239" s="260"/>
    </row>
    <row r="240" spans="2:23" s="240" customFormat="1" ht="11.25">
      <c r="B240" s="259"/>
      <c r="D240" s="260"/>
      <c r="E240" s="260"/>
      <c r="F240" s="260"/>
      <c r="G240" s="260"/>
      <c r="H240" s="260"/>
      <c r="I240" s="260"/>
      <c r="J240" s="260"/>
      <c r="K240" s="260"/>
      <c r="L240" s="260"/>
      <c r="M240" s="260"/>
      <c r="N240" s="260"/>
      <c r="O240" s="260"/>
      <c r="P240" s="266"/>
      <c r="Q240" s="260"/>
      <c r="R240" s="260"/>
      <c r="S240" s="260"/>
      <c r="T240" s="260"/>
      <c r="U240" s="260"/>
      <c r="V240" s="260"/>
      <c r="W240" s="260"/>
    </row>
    <row r="241" spans="2:23" s="240" customFormat="1" ht="11.25">
      <c r="B241" s="259"/>
      <c r="C241" s="252"/>
      <c r="D241" s="260"/>
      <c r="E241" s="260"/>
      <c r="F241" s="260"/>
      <c r="G241" s="260"/>
      <c r="H241" s="260"/>
      <c r="I241" s="260"/>
      <c r="J241" s="260"/>
      <c r="K241" s="260"/>
      <c r="L241" s="260"/>
      <c r="M241" s="260"/>
      <c r="N241" s="260"/>
      <c r="O241" s="260"/>
      <c r="P241" s="266"/>
      <c r="Q241" s="260"/>
      <c r="R241" s="260"/>
      <c r="S241" s="260"/>
      <c r="T241" s="260"/>
      <c r="U241" s="260"/>
      <c r="V241" s="260"/>
      <c r="W241" s="260"/>
    </row>
    <row r="242" spans="2:23" s="240" customFormat="1" ht="11.25">
      <c r="B242" s="259"/>
      <c r="D242" s="260"/>
      <c r="E242" s="260"/>
      <c r="F242" s="260"/>
      <c r="G242" s="260"/>
      <c r="H242" s="260"/>
      <c r="I242" s="260"/>
      <c r="J242" s="260"/>
      <c r="K242" s="260"/>
      <c r="L242" s="260"/>
      <c r="M242" s="260"/>
      <c r="N242" s="260"/>
      <c r="O242" s="260"/>
      <c r="P242" s="266"/>
      <c r="Q242" s="260"/>
      <c r="R242" s="260"/>
      <c r="S242" s="260"/>
      <c r="T242" s="260"/>
      <c r="U242" s="260"/>
      <c r="V242" s="260"/>
      <c r="W242" s="260"/>
    </row>
    <row r="243" spans="2:23" s="240" customFormat="1" ht="11.25">
      <c r="B243" s="259"/>
      <c r="D243" s="260"/>
      <c r="E243" s="260"/>
      <c r="F243" s="260"/>
      <c r="G243" s="260"/>
      <c r="H243" s="260"/>
      <c r="I243" s="260"/>
      <c r="J243" s="260"/>
      <c r="K243" s="260"/>
      <c r="L243" s="260"/>
      <c r="M243" s="260"/>
      <c r="N243" s="260"/>
      <c r="O243" s="260"/>
      <c r="P243" s="266"/>
      <c r="Q243" s="260"/>
      <c r="R243" s="260"/>
      <c r="S243" s="260"/>
      <c r="T243" s="260"/>
      <c r="U243" s="260"/>
      <c r="V243" s="260"/>
      <c r="W243" s="260"/>
    </row>
    <row r="244" spans="2:23" s="240" customFormat="1" ht="11.25">
      <c r="B244" s="259"/>
      <c r="D244" s="260"/>
      <c r="E244" s="260"/>
      <c r="F244" s="260"/>
      <c r="G244" s="260"/>
      <c r="H244" s="260"/>
      <c r="I244" s="260"/>
      <c r="J244" s="260"/>
      <c r="K244" s="260"/>
      <c r="L244" s="260"/>
      <c r="M244" s="260"/>
      <c r="N244" s="260"/>
      <c r="O244" s="260"/>
      <c r="P244" s="266"/>
      <c r="Q244" s="260"/>
      <c r="R244" s="260"/>
      <c r="S244" s="260"/>
      <c r="T244" s="260"/>
      <c r="U244" s="260"/>
      <c r="V244" s="260"/>
      <c r="W244" s="260"/>
    </row>
    <row r="245" spans="2:23" s="240" customFormat="1" ht="11.25">
      <c r="B245" s="259"/>
      <c r="D245" s="260"/>
      <c r="E245" s="260"/>
      <c r="F245" s="260"/>
      <c r="G245" s="260"/>
      <c r="H245" s="260"/>
      <c r="I245" s="260"/>
      <c r="J245" s="260"/>
      <c r="K245" s="260"/>
      <c r="L245" s="260"/>
      <c r="M245" s="260"/>
      <c r="N245" s="260"/>
      <c r="O245" s="260"/>
      <c r="P245" s="266"/>
      <c r="Q245" s="260"/>
      <c r="R245" s="260"/>
      <c r="S245" s="260"/>
      <c r="T245" s="260"/>
      <c r="U245" s="260"/>
      <c r="V245" s="260"/>
      <c r="W245" s="260"/>
    </row>
    <row r="246" spans="2:23" s="240" customFormat="1" ht="11.25">
      <c r="B246" s="259"/>
      <c r="D246" s="260"/>
      <c r="E246" s="260"/>
      <c r="F246" s="260"/>
      <c r="G246" s="260"/>
      <c r="H246" s="260"/>
      <c r="I246" s="260"/>
      <c r="J246" s="260"/>
      <c r="K246" s="260"/>
      <c r="L246" s="260"/>
      <c r="M246" s="260"/>
      <c r="N246" s="260"/>
      <c r="O246" s="260"/>
      <c r="P246" s="266"/>
      <c r="Q246" s="260"/>
      <c r="R246" s="260"/>
      <c r="S246" s="260"/>
      <c r="T246" s="260"/>
      <c r="U246" s="260"/>
      <c r="V246" s="260"/>
      <c r="W246" s="260"/>
    </row>
    <row r="247" spans="2:23" s="240" customFormat="1" ht="11.25">
      <c r="B247" s="259"/>
      <c r="D247" s="260"/>
      <c r="E247" s="260"/>
      <c r="F247" s="260"/>
      <c r="G247" s="260"/>
      <c r="H247" s="260"/>
      <c r="I247" s="260"/>
      <c r="J247" s="260"/>
      <c r="K247" s="260"/>
      <c r="L247" s="260"/>
      <c r="M247" s="260"/>
      <c r="N247" s="260"/>
      <c r="O247" s="260"/>
      <c r="P247" s="266"/>
      <c r="Q247" s="260"/>
      <c r="R247" s="260"/>
      <c r="S247" s="260"/>
      <c r="T247" s="260"/>
      <c r="U247" s="262"/>
      <c r="V247" s="260"/>
      <c r="W247" s="260"/>
    </row>
    <row r="248" spans="2:23" s="240" customFormat="1" ht="11.25">
      <c r="B248" s="259"/>
      <c r="D248" s="260"/>
      <c r="E248" s="260"/>
      <c r="F248" s="260"/>
      <c r="G248" s="260"/>
      <c r="H248" s="260"/>
      <c r="I248" s="260"/>
      <c r="J248" s="260"/>
      <c r="K248" s="260"/>
      <c r="L248" s="260"/>
      <c r="M248" s="260"/>
      <c r="N248" s="260"/>
      <c r="O248" s="260"/>
      <c r="P248" s="266"/>
      <c r="Q248" s="260"/>
      <c r="R248" s="260"/>
      <c r="S248" s="260"/>
      <c r="T248" s="260"/>
      <c r="U248" s="260"/>
      <c r="V248" s="260"/>
      <c r="W248" s="260"/>
    </row>
    <row r="249" spans="2:23" s="240" customFormat="1" ht="11.25">
      <c r="B249" s="259"/>
      <c r="D249" s="260"/>
      <c r="E249" s="260"/>
      <c r="F249" s="260"/>
      <c r="G249" s="260"/>
      <c r="H249" s="260"/>
      <c r="I249" s="260"/>
      <c r="J249" s="260"/>
      <c r="K249" s="260"/>
      <c r="L249" s="260"/>
      <c r="M249" s="260"/>
      <c r="N249" s="260"/>
      <c r="O249" s="260"/>
      <c r="P249" s="266"/>
      <c r="Q249" s="260"/>
      <c r="R249" s="260"/>
      <c r="S249" s="260"/>
      <c r="T249" s="260"/>
      <c r="U249" s="260"/>
      <c r="V249" s="260"/>
      <c r="W249" s="260"/>
    </row>
    <row r="250" spans="2:23" s="240" customFormat="1" ht="11.25">
      <c r="B250" s="259"/>
      <c r="D250" s="260"/>
      <c r="E250" s="260"/>
      <c r="F250" s="260"/>
      <c r="G250" s="260"/>
      <c r="H250" s="260"/>
      <c r="I250" s="260"/>
      <c r="J250" s="260"/>
      <c r="K250" s="260"/>
      <c r="L250" s="260"/>
      <c r="M250" s="260"/>
      <c r="N250" s="260"/>
      <c r="O250" s="260"/>
      <c r="P250" s="266"/>
      <c r="Q250" s="260"/>
      <c r="R250" s="260"/>
      <c r="S250" s="260"/>
      <c r="T250" s="260"/>
      <c r="U250" s="260"/>
      <c r="V250" s="260"/>
      <c r="W250" s="260"/>
    </row>
    <row r="251" spans="2:23" s="240" customFormat="1" ht="11.25">
      <c r="B251" s="259"/>
      <c r="D251" s="260"/>
      <c r="E251" s="260"/>
      <c r="F251" s="260"/>
      <c r="G251" s="260"/>
      <c r="H251" s="260"/>
      <c r="I251" s="260"/>
      <c r="J251" s="260"/>
      <c r="K251" s="260"/>
      <c r="L251" s="260"/>
      <c r="M251" s="260"/>
      <c r="N251" s="260"/>
      <c r="O251" s="260"/>
      <c r="P251" s="266"/>
      <c r="Q251" s="260"/>
      <c r="R251" s="260"/>
      <c r="S251" s="260"/>
      <c r="T251" s="260"/>
      <c r="U251" s="260"/>
      <c r="V251" s="260"/>
      <c r="W251" s="260"/>
    </row>
    <row r="252" spans="2:23" s="240" customFormat="1" ht="11.25">
      <c r="B252" s="259"/>
      <c r="D252" s="260"/>
      <c r="E252" s="260"/>
      <c r="F252" s="260"/>
      <c r="G252" s="260"/>
      <c r="H252" s="260"/>
      <c r="I252" s="260"/>
      <c r="J252" s="260"/>
      <c r="K252" s="260"/>
      <c r="L252" s="260"/>
      <c r="M252" s="260"/>
      <c r="N252" s="260"/>
      <c r="O252" s="260"/>
      <c r="P252" s="266"/>
      <c r="Q252" s="260"/>
      <c r="R252" s="260"/>
      <c r="S252" s="260"/>
      <c r="T252" s="260"/>
      <c r="U252" s="260"/>
      <c r="V252" s="260"/>
      <c r="W252" s="260"/>
    </row>
    <row r="253" spans="2:23" s="240" customFormat="1" ht="11.25">
      <c r="B253" s="259"/>
      <c r="D253" s="260"/>
      <c r="E253" s="260"/>
      <c r="F253" s="260"/>
      <c r="G253" s="260"/>
      <c r="H253" s="260"/>
      <c r="I253" s="260"/>
      <c r="J253" s="260"/>
      <c r="K253" s="260"/>
      <c r="L253" s="260"/>
      <c r="M253" s="260"/>
      <c r="N253" s="260"/>
      <c r="O253" s="260"/>
      <c r="P253" s="266"/>
      <c r="Q253" s="260"/>
      <c r="R253" s="260"/>
      <c r="S253" s="260"/>
      <c r="T253" s="260"/>
      <c r="U253" s="260"/>
      <c r="V253" s="260"/>
      <c r="W253" s="260"/>
    </row>
    <row r="254" spans="2:23" s="240" customFormat="1" ht="11.25">
      <c r="B254" s="259"/>
      <c r="D254" s="260"/>
      <c r="E254" s="260"/>
      <c r="F254" s="260"/>
      <c r="G254" s="260"/>
      <c r="H254" s="260"/>
      <c r="I254" s="260"/>
      <c r="J254" s="260"/>
      <c r="K254" s="260"/>
      <c r="L254" s="260"/>
      <c r="M254" s="260"/>
      <c r="N254" s="260"/>
      <c r="O254" s="260"/>
      <c r="P254" s="266"/>
      <c r="Q254" s="260"/>
      <c r="R254" s="260"/>
      <c r="S254" s="260"/>
      <c r="T254" s="260"/>
      <c r="U254" s="260"/>
      <c r="V254" s="260"/>
      <c r="W254" s="260"/>
    </row>
    <row r="255" spans="2:23" s="240" customFormat="1" ht="11.25">
      <c r="B255" s="259"/>
      <c r="D255" s="260"/>
      <c r="E255" s="260"/>
      <c r="F255" s="260"/>
      <c r="G255" s="260"/>
      <c r="H255" s="260"/>
      <c r="I255" s="260"/>
      <c r="J255" s="260"/>
      <c r="K255" s="260"/>
      <c r="L255" s="260"/>
      <c r="M255" s="260"/>
      <c r="N255" s="260"/>
      <c r="O255" s="260"/>
      <c r="P255" s="266"/>
      <c r="Q255" s="260"/>
      <c r="R255" s="260"/>
      <c r="S255" s="260"/>
      <c r="T255" s="260"/>
      <c r="U255" s="260"/>
      <c r="V255" s="260"/>
      <c r="W255" s="260"/>
    </row>
    <row r="256" spans="2:23" s="240" customFormat="1" ht="11.25">
      <c r="B256" s="259"/>
      <c r="D256" s="260"/>
      <c r="E256" s="260"/>
      <c r="F256" s="260"/>
      <c r="G256" s="260"/>
      <c r="H256" s="260"/>
      <c r="I256" s="260"/>
      <c r="J256" s="260"/>
      <c r="K256" s="260"/>
      <c r="L256" s="260"/>
      <c r="M256" s="260"/>
      <c r="N256" s="260"/>
      <c r="O256" s="260"/>
      <c r="P256" s="266"/>
      <c r="Q256" s="260"/>
      <c r="R256" s="260"/>
      <c r="S256" s="260"/>
      <c r="T256" s="260"/>
      <c r="U256" s="260"/>
      <c r="V256" s="260"/>
      <c r="W256" s="260"/>
    </row>
    <row r="257" spans="2:23" s="240" customFormat="1" ht="11.25">
      <c r="B257" s="259"/>
      <c r="D257" s="260"/>
      <c r="E257" s="260"/>
      <c r="F257" s="260"/>
      <c r="G257" s="260"/>
      <c r="H257" s="260"/>
      <c r="I257" s="260"/>
      <c r="J257" s="260"/>
      <c r="K257" s="260"/>
      <c r="L257" s="260"/>
      <c r="M257" s="260"/>
      <c r="N257" s="260"/>
      <c r="O257" s="260"/>
      <c r="P257" s="266"/>
      <c r="Q257" s="260"/>
      <c r="R257" s="260"/>
      <c r="S257" s="260"/>
      <c r="T257" s="260"/>
      <c r="U257" s="260"/>
      <c r="V257" s="260"/>
      <c r="W257" s="260"/>
    </row>
    <row r="258" spans="2:23" s="240" customFormat="1" ht="11.25">
      <c r="B258" s="259"/>
      <c r="D258" s="260"/>
      <c r="E258" s="260"/>
      <c r="F258" s="260"/>
      <c r="G258" s="260"/>
      <c r="H258" s="260"/>
      <c r="I258" s="260"/>
      <c r="J258" s="260"/>
      <c r="K258" s="260"/>
      <c r="L258" s="260"/>
      <c r="M258" s="260"/>
      <c r="N258" s="260"/>
      <c r="O258" s="260"/>
      <c r="P258" s="266"/>
      <c r="Q258" s="260"/>
      <c r="R258" s="260"/>
      <c r="S258" s="260"/>
      <c r="T258" s="260"/>
      <c r="U258" s="260"/>
      <c r="V258" s="260"/>
      <c r="W258" s="260"/>
    </row>
    <row r="259" spans="2:23" s="240" customFormat="1" ht="11.25">
      <c r="B259" s="259"/>
      <c r="D259" s="260"/>
      <c r="E259" s="260"/>
      <c r="F259" s="260"/>
      <c r="G259" s="260"/>
      <c r="H259" s="260"/>
      <c r="I259" s="260"/>
      <c r="J259" s="260"/>
      <c r="K259" s="260"/>
      <c r="L259" s="260"/>
      <c r="M259" s="260"/>
      <c r="N259" s="260"/>
      <c r="O259" s="260"/>
      <c r="P259" s="266"/>
      <c r="Q259" s="260"/>
      <c r="R259" s="260"/>
      <c r="S259" s="260"/>
      <c r="T259" s="260"/>
      <c r="U259" s="260"/>
      <c r="V259" s="260"/>
      <c r="W259" s="260"/>
    </row>
    <row r="260" spans="2:23" s="240" customFormat="1" ht="11.25">
      <c r="B260" s="259"/>
      <c r="D260" s="260"/>
      <c r="E260" s="260"/>
      <c r="F260" s="260"/>
      <c r="G260" s="260"/>
      <c r="H260" s="260"/>
      <c r="I260" s="260"/>
      <c r="J260" s="260"/>
      <c r="K260" s="260"/>
      <c r="L260" s="260"/>
      <c r="M260" s="260"/>
      <c r="N260" s="260"/>
      <c r="O260" s="260"/>
      <c r="P260" s="266"/>
      <c r="Q260" s="260"/>
      <c r="R260" s="260"/>
      <c r="S260" s="260"/>
      <c r="T260" s="260"/>
      <c r="U260" s="260"/>
      <c r="V260" s="260"/>
      <c r="W260" s="260"/>
    </row>
    <row r="261" spans="2:23" s="240" customFormat="1" ht="11.25">
      <c r="B261" s="259"/>
      <c r="D261" s="260"/>
      <c r="E261" s="260"/>
      <c r="F261" s="260"/>
      <c r="G261" s="260"/>
      <c r="H261" s="260"/>
      <c r="I261" s="260"/>
      <c r="J261" s="260"/>
      <c r="K261" s="260"/>
      <c r="L261" s="260"/>
      <c r="M261" s="260"/>
      <c r="N261" s="260"/>
      <c r="O261" s="260"/>
      <c r="P261" s="266"/>
      <c r="Q261" s="260"/>
      <c r="R261" s="260"/>
      <c r="S261" s="260"/>
      <c r="T261" s="260"/>
      <c r="U261" s="260"/>
      <c r="V261" s="260"/>
      <c r="W261" s="260"/>
    </row>
    <row r="262" spans="2:23" s="240" customFormat="1" ht="11.25">
      <c r="B262" s="259"/>
      <c r="D262" s="260"/>
      <c r="E262" s="260"/>
      <c r="F262" s="260"/>
      <c r="G262" s="260"/>
      <c r="H262" s="260"/>
      <c r="I262" s="260"/>
      <c r="J262" s="260"/>
      <c r="K262" s="260"/>
      <c r="L262" s="260"/>
      <c r="M262" s="260"/>
      <c r="N262" s="260"/>
      <c r="O262" s="260"/>
      <c r="P262" s="266"/>
      <c r="Q262" s="260"/>
      <c r="R262" s="260"/>
      <c r="S262" s="260"/>
      <c r="T262" s="260"/>
      <c r="U262" s="260"/>
      <c r="V262" s="260"/>
      <c r="W262" s="260"/>
    </row>
    <row r="263" spans="2:23" s="240" customFormat="1" ht="11.25">
      <c r="B263" s="259"/>
      <c r="D263" s="260"/>
      <c r="E263" s="260"/>
      <c r="F263" s="260"/>
      <c r="G263" s="260"/>
      <c r="H263" s="260"/>
      <c r="I263" s="260"/>
      <c r="J263" s="260"/>
      <c r="K263" s="260"/>
      <c r="L263" s="260"/>
      <c r="M263" s="260"/>
      <c r="N263" s="260"/>
      <c r="O263" s="260"/>
      <c r="P263" s="266"/>
      <c r="Q263" s="260"/>
      <c r="R263" s="260"/>
      <c r="S263" s="260"/>
      <c r="T263" s="260"/>
      <c r="U263" s="260"/>
      <c r="V263" s="260"/>
      <c r="W263" s="260"/>
    </row>
    <row r="264" spans="2:23" s="240" customFormat="1" ht="11.25">
      <c r="B264" s="259"/>
      <c r="D264" s="260"/>
      <c r="E264" s="260"/>
      <c r="F264" s="260"/>
      <c r="G264" s="260"/>
      <c r="H264" s="260"/>
      <c r="I264" s="260"/>
      <c r="J264" s="260"/>
      <c r="K264" s="260"/>
      <c r="L264" s="260"/>
      <c r="M264" s="260"/>
      <c r="N264" s="260"/>
      <c r="O264" s="260"/>
      <c r="P264" s="266"/>
      <c r="Q264" s="260"/>
      <c r="R264" s="260"/>
      <c r="S264" s="260"/>
      <c r="T264" s="260"/>
      <c r="U264" s="260"/>
      <c r="V264" s="260"/>
      <c r="W264" s="260"/>
    </row>
    <row r="265" spans="2:23" s="240" customFormat="1" ht="11.25">
      <c r="B265" s="259"/>
      <c r="D265" s="260"/>
      <c r="E265" s="260"/>
      <c r="F265" s="260"/>
      <c r="G265" s="260"/>
      <c r="H265" s="260"/>
      <c r="I265" s="260"/>
      <c r="J265" s="260"/>
      <c r="K265" s="260"/>
      <c r="L265" s="260"/>
      <c r="M265" s="260"/>
      <c r="N265" s="260"/>
      <c r="O265" s="260"/>
      <c r="P265" s="266"/>
      <c r="Q265" s="260"/>
      <c r="R265" s="260"/>
      <c r="S265" s="260"/>
      <c r="T265" s="260"/>
      <c r="U265" s="262"/>
      <c r="V265" s="260"/>
      <c r="W265" s="260"/>
    </row>
    <row r="266" spans="2:23" s="240" customFormat="1" ht="11.25">
      <c r="B266" s="259"/>
      <c r="D266" s="260"/>
      <c r="E266" s="260"/>
      <c r="F266" s="260"/>
      <c r="G266" s="260"/>
      <c r="H266" s="260"/>
      <c r="I266" s="260"/>
      <c r="J266" s="260"/>
      <c r="K266" s="260"/>
      <c r="L266" s="260"/>
      <c r="M266" s="260"/>
      <c r="N266" s="260"/>
      <c r="O266" s="260"/>
      <c r="P266" s="266"/>
      <c r="Q266" s="260"/>
      <c r="R266" s="260"/>
      <c r="S266" s="260"/>
      <c r="T266" s="260"/>
      <c r="U266" s="260"/>
      <c r="V266" s="260"/>
      <c r="W266" s="260"/>
    </row>
    <row r="267" spans="2:23" s="210" customFormat="1" ht="11.25">
      <c r="B267" s="239"/>
      <c r="D267" s="212"/>
      <c r="E267" s="212"/>
      <c r="F267" s="212"/>
      <c r="G267" s="212"/>
      <c r="H267" s="212"/>
      <c r="I267" s="212"/>
      <c r="J267" s="212"/>
      <c r="K267" s="212"/>
      <c r="L267" s="212"/>
      <c r="M267" s="212"/>
      <c r="N267" s="212"/>
      <c r="O267" s="212"/>
      <c r="P267" s="212"/>
      <c r="R267" s="212"/>
      <c r="S267" s="212"/>
      <c r="T267" s="211"/>
      <c r="U267" s="211"/>
      <c r="V267" s="211"/>
      <c r="W267" s="211"/>
    </row>
    <row r="268" spans="2:23" s="240" customFormat="1" ht="11.25">
      <c r="B268" s="259"/>
      <c r="D268" s="260"/>
      <c r="E268" s="260"/>
      <c r="F268" s="260"/>
      <c r="G268" s="260"/>
      <c r="H268" s="260"/>
      <c r="I268" s="260"/>
      <c r="J268" s="260"/>
      <c r="K268" s="260"/>
      <c r="L268" s="260"/>
      <c r="M268" s="260"/>
      <c r="N268" s="260"/>
      <c r="O268" s="260"/>
      <c r="P268" s="266"/>
      <c r="Q268" s="260"/>
      <c r="R268" s="260"/>
      <c r="S268" s="260"/>
      <c r="T268" s="260"/>
      <c r="U268" s="260"/>
      <c r="V268" s="260"/>
      <c r="W268" s="260"/>
    </row>
    <row r="269" spans="2:23" s="210" customFormat="1" ht="11.25">
      <c r="B269" s="239"/>
      <c r="D269" s="211"/>
      <c r="E269" s="211"/>
      <c r="F269" s="211"/>
      <c r="G269" s="211"/>
      <c r="H269" s="211"/>
      <c r="I269" s="211"/>
      <c r="J269" s="211"/>
      <c r="K269" s="211"/>
      <c r="L269" s="211"/>
      <c r="M269" s="211"/>
      <c r="N269" s="211"/>
      <c r="O269" s="211"/>
      <c r="P269" s="211"/>
      <c r="Q269" s="211"/>
      <c r="R269" s="211"/>
      <c r="S269" s="211"/>
      <c r="T269" s="211"/>
      <c r="U269" s="211"/>
      <c r="V269" s="211"/>
      <c r="W269" s="211"/>
    </row>
    <row r="270" spans="2:23" s="240" customFormat="1" ht="11.25">
      <c r="B270" s="259"/>
      <c r="D270" s="260"/>
      <c r="E270" s="260"/>
      <c r="F270" s="260"/>
      <c r="G270" s="260"/>
      <c r="H270" s="260"/>
      <c r="I270" s="260"/>
      <c r="J270" s="260"/>
      <c r="K270" s="260"/>
      <c r="L270" s="260"/>
      <c r="M270" s="260"/>
      <c r="N270" s="260"/>
      <c r="O270" s="260"/>
      <c r="P270" s="260"/>
      <c r="Q270" s="260"/>
      <c r="R270" s="260"/>
      <c r="S270" s="260"/>
      <c r="T270" s="260"/>
      <c r="U270" s="260"/>
      <c r="V270" s="260"/>
      <c r="W270" s="260"/>
    </row>
    <row r="271" spans="2:23" s="240" customFormat="1" ht="11.25">
      <c r="B271" s="259"/>
      <c r="D271" s="260"/>
      <c r="E271" s="260"/>
      <c r="F271" s="260"/>
      <c r="G271" s="260"/>
      <c r="H271" s="260"/>
      <c r="I271" s="260"/>
      <c r="J271" s="260"/>
      <c r="K271" s="260"/>
      <c r="L271" s="260"/>
      <c r="M271" s="260"/>
      <c r="N271" s="260"/>
      <c r="O271" s="261"/>
      <c r="P271" s="260"/>
      <c r="Q271" s="260"/>
      <c r="R271" s="260"/>
      <c r="S271" s="260"/>
      <c r="T271" s="260"/>
      <c r="U271" s="260"/>
      <c r="V271" s="260"/>
      <c r="W271" s="260"/>
    </row>
    <row r="272" spans="2:23" s="240" customFormat="1" ht="11.25">
      <c r="B272" s="259"/>
      <c r="D272" s="260"/>
      <c r="E272" s="260"/>
      <c r="F272" s="260"/>
      <c r="G272" s="260"/>
      <c r="H272" s="260"/>
      <c r="I272" s="260"/>
      <c r="J272" s="260"/>
      <c r="K272" s="260"/>
      <c r="L272" s="260"/>
      <c r="M272" s="260"/>
      <c r="N272" s="260"/>
      <c r="O272" s="261"/>
      <c r="P272" s="260"/>
      <c r="Q272" s="260"/>
      <c r="R272" s="260"/>
      <c r="S272" s="260"/>
      <c r="T272" s="260"/>
      <c r="U272" s="260"/>
      <c r="V272" s="260"/>
      <c r="W272" s="260"/>
    </row>
    <row r="273" spans="2:19" s="210" customFormat="1" ht="11.25">
      <c r="B273" s="313"/>
      <c r="D273" s="254"/>
      <c r="E273" s="254"/>
      <c r="F273" s="254"/>
      <c r="G273" s="254"/>
      <c r="H273" s="254"/>
      <c r="I273" s="254"/>
      <c r="J273" s="254"/>
      <c r="K273" s="254"/>
      <c r="L273" s="254"/>
      <c r="M273" s="254"/>
      <c r="N273" s="254"/>
      <c r="O273" s="255"/>
      <c r="P273" s="254"/>
      <c r="R273" s="254"/>
      <c r="S273" s="254"/>
    </row>
    <row r="274" spans="1:21" s="253" customFormat="1" ht="11.25">
      <c r="A274" s="210"/>
      <c r="B274" s="313"/>
      <c r="D274" s="256"/>
      <c r="E274" s="256"/>
      <c r="F274" s="256"/>
      <c r="G274" s="256"/>
      <c r="H274" s="256"/>
      <c r="I274" s="256"/>
      <c r="J274" s="256"/>
      <c r="K274" s="256"/>
      <c r="L274" s="256"/>
      <c r="M274" s="256"/>
      <c r="N274" s="256"/>
      <c r="O274" s="257"/>
      <c r="P274" s="256"/>
      <c r="R274" s="256"/>
      <c r="S274" s="256"/>
      <c r="U274" s="258"/>
    </row>
    <row r="275" spans="2:15" s="240" customFormat="1" ht="5.25" customHeight="1">
      <c r="B275" s="259"/>
      <c r="O275" s="259"/>
    </row>
    <row r="276" spans="1:23" s="240" customFormat="1" ht="11.25">
      <c r="A276" s="210"/>
      <c r="B276" s="259"/>
      <c r="D276" s="260"/>
      <c r="E276" s="260"/>
      <c r="F276" s="260"/>
      <c r="G276" s="260"/>
      <c r="H276" s="260"/>
      <c r="I276" s="260"/>
      <c r="J276" s="260"/>
      <c r="K276" s="261"/>
      <c r="L276" s="261"/>
      <c r="M276" s="261"/>
      <c r="N276" s="261"/>
      <c r="O276" s="261"/>
      <c r="P276" s="260"/>
      <c r="Q276" s="260"/>
      <c r="R276" s="260"/>
      <c r="S276" s="260"/>
      <c r="T276" s="260"/>
      <c r="U276" s="260"/>
      <c r="V276" s="260"/>
      <c r="W276" s="260"/>
    </row>
    <row r="277" spans="2:23" s="240" customFormat="1" ht="11.25">
      <c r="B277" s="259"/>
      <c r="D277" s="260"/>
      <c r="E277" s="260"/>
      <c r="F277" s="260"/>
      <c r="G277" s="260"/>
      <c r="H277" s="260"/>
      <c r="I277" s="261"/>
      <c r="J277" s="267"/>
      <c r="K277" s="261"/>
      <c r="L277" s="261"/>
      <c r="M277" s="261"/>
      <c r="N277" s="261"/>
      <c r="O277" s="261"/>
      <c r="P277" s="260"/>
      <c r="Q277" s="260"/>
      <c r="R277" s="260"/>
      <c r="S277" s="260"/>
      <c r="T277" s="260"/>
      <c r="U277" s="260"/>
      <c r="V277" s="260"/>
      <c r="W277" s="260"/>
    </row>
    <row r="278" spans="2:23" s="240" customFormat="1" ht="11.25">
      <c r="B278" s="259"/>
      <c r="D278" s="260"/>
      <c r="E278" s="260"/>
      <c r="F278" s="260"/>
      <c r="G278" s="260"/>
      <c r="H278" s="260"/>
      <c r="I278" s="261"/>
      <c r="J278" s="267"/>
      <c r="K278" s="261"/>
      <c r="L278" s="261"/>
      <c r="M278" s="261"/>
      <c r="N278" s="261"/>
      <c r="O278" s="261"/>
      <c r="P278" s="260"/>
      <c r="Q278" s="260"/>
      <c r="R278" s="260"/>
      <c r="S278" s="260"/>
      <c r="T278" s="260"/>
      <c r="U278" s="260"/>
      <c r="V278" s="260"/>
      <c r="W278" s="260"/>
    </row>
    <row r="279" spans="2:23" s="240" customFormat="1" ht="11.25">
      <c r="B279" s="259"/>
      <c r="D279" s="260"/>
      <c r="E279" s="260"/>
      <c r="F279" s="260"/>
      <c r="G279" s="260"/>
      <c r="H279" s="260"/>
      <c r="I279" s="261"/>
      <c r="J279" s="261"/>
      <c r="K279" s="261"/>
      <c r="L279" s="261"/>
      <c r="M279" s="261"/>
      <c r="N279" s="261"/>
      <c r="O279" s="261"/>
      <c r="P279" s="260"/>
      <c r="Q279" s="260"/>
      <c r="R279" s="260"/>
      <c r="S279" s="260"/>
      <c r="T279" s="260"/>
      <c r="U279" s="260"/>
      <c r="V279" s="260"/>
      <c r="W279" s="260"/>
    </row>
    <row r="280" spans="2:23" s="240" customFormat="1" ht="11.25">
      <c r="B280" s="259"/>
      <c r="D280" s="260"/>
      <c r="E280" s="260"/>
      <c r="F280" s="260"/>
      <c r="G280" s="260"/>
      <c r="H280" s="260"/>
      <c r="I280" s="261"/>
      <c r="J280" s="261"/>
      <c r="K280" s="261"/>
      <c r="L280" s="261"/>
      <c r="M280" s="261"/>
      <c r="N280" s="261"/>
      <c r="O280" s="261"/>
      <c r="P280" s="260"/>
      <c r="Q280" s="260"/>
      <c r="R280" s="260"/>
      <c r="S280" s="260"/>
      <c r="T280" s="260"/>
      <c r="U280" s="260"/>
      <c r="V280" s="260"/>
      <c r="W280" s="260"/>
    </row>
    <row r="281" spans="2:23" s="240" customFormat="1" ht="11.25">
      <c r="B281" s="259"/>
      <c r="D281" s="260"/>
      <c r="E281" s="260"/>
      <c r="F281" s="260"/>
      <c r="G281" s="260"/>
      <c r="H281" s="260"/>
      <c r="I281" s="261"/>
      <c r="J281" s="261"/>
      <c r="K281" s="261"/>
      <c r="L281" s="261"/>
      <c r="M281" s="261"/>
      <c r="N281" s="261"/>
      <c r="O281" s="261"/>
      <c r="P281" s="260"/>
      <c r="Q281" s="260"/>
      <c r="R281" s="260"/>
      <c r="S281" s="260"/>
      <c r="T281" s="260"/>
      <c r="U281" s="260"/>
      <c r="V281" s="260"/>
      <c r="W281" s="260"/>
    </row>
    <row r="282" spans="2:23" s="240" customFormat="1" ht="11.25">
      <c r="B282" s="259"/>
      <c r="D282" s="260"/>
      <c r="E282" s="260"/>
      <c r="F282" s="260"/>
      <c r="G282" s="260"/>
      <c r="H282" s="260"/>
      <c r="I282" s="261"/>
      <c r="J282" s="261"/>
      <c r="K282" s="261"/>
      <c r="L282" s="261"/>
      <c r="M282" s="261"/>
      <c r="N282" s="261"/>
      <c r="O282" s="261"/>
      <c r="P282" s="260"/>
      <c r="Q282" s="260"/>
      <c r="R282" s="260"/>
      <c r="S282" s="260"/>
      <c r="T282" s="260"/>
      <c r="U282" s="260"/>
      <c r="V282" s="260"/>
      <c r="W282" s="260"/>
    </row>
    <row r="283" spans="2:23" s="240" customFormat="1" ht="11.25">
      <c r="B283" s="259"/>
      <c r="C283" s="252"/>
      <c r="D283" s="260"/>
      <c r="E283" s="260"/>
      <c r="F283" s="260"/>
      <c r="G283" s="260"/>
      <c r="H283" s="260"/>
      <c r="I283" s="261"/>
      <c r="J283" s="261"/>
      <c r="K283" s="261"/>
      <c r="L283" s="261"/>
      <c r="M283" s="261"/>
      <c r="N283" s="261"/>
      <c r="O283" s="261"/>
      <c r="P283" s="260"/>
      <c r="Q283" s="260"/>
      <c r="R283" s="260"/>
      <c r="S283" s="260"/>
      <c r="T283" s="260"/>
      <c r="U283" s="260"/>
      <c r="V283" s="260"/>
      <c r="W283" s="260"/>
    </row>
    <row r="284" spans="2:23" s="240" customFormat="1" ht="11.25">
      <c r="B284" s="259"/>
      <c r="D284" s="260"/>
      <c r="E284" s="260"/>
      <c r="F284" s="260"/>
      <c r="G284" s="260"/>
      <c r="H284" s="260"/>
      <c r="I284" s="261"/>
      <c r="J284" s="261"/>
      <c r="K284" s="261"/>
      <c r="L284" s="261"/>
      <c r="M284" s="261"/>
      <c r="N284" s="261"/>
      <c r="O284" s="261"/>
      <c r="P284" s="260"/>
      <c r="Q284" s="260"/>
      <c r="R284" s="260"/>
      <c r="S284" s="260"/>
      <c r="T284" s="260"/>
      <c r="U284" s="260"/>
      <c r="V284" s="260"/>
      <c r="W284" s="260"/>
    </row>
    <row r="285" spans="2:23" s="240" customFormat="1" ht="11.25">
      <c r="B285" s="259"/>
      <c r="D285" s="260"/>
      <c r="E285" s="260"/>
      <c r="F285" s="260"/>
      <c r="G285" s="260"/>
      <c r="H285" s="260"/>
      <c r="I285" s="261"/>
      <c r="J285" s="261"/>
      <c r="K285" s="261"/>
      <c r="L285" s="261"/>
      <c r="M285" s="261"/>
      <c r="N285" s="261"/>
      <c r="O285" s="261"/>
      <c r="P285" s="260"/>
      <c r="Q285" s="260"/>
      <c r="R285" s="260"/>
      <c r="S285" s="260"/>
      <c r="T285" s="260"/>
      <c r="U285" s="260"/>
      <c r="V285" s="260"/>
      <c r="W285" s="260"/>
    </row>
    <row r="286" spans="2:23" s="240" customFormat="1" ht="11.25">
      <c r="B286" s="259"/>
      <c r="D286" s="260"/>
      <c r="E286" s="260"/>
      <c r="F286" s="260"/>
      <c r="G286" s="260"/>
      <c r="H286" s="260"/>
      <c r="I286" s="261"/>
      <c r="J286" s="261"/>
      <c r="K286" s="261"/>
      <c r="L286" s="261"/>
      <c r="M286" s="261"/>
      <c r="N286" s="261"/>
      <c r="O286" s="261"/>
      <c r="P286" s="260"/>
      <c r="Q286" s="260"/>
      <c r="R286" s="260"/>
      <c r="S286" s="260"/>
      <c r="T286" s="260"/>
      <c r="U286" s="260"/>
      <c r="V286" s="260"/>
      <c r="W286" s="260"/>
    </row>
    <row r="287" spans="2:23" s="240" customFormat="1" ht="11.25">
      <c r="B287" s="259"/>
      <c r="D287" s="260"/>
      <c r="E287" s="260"/>
      <c r="F287" s="260"/>
      <c r="G287" s="260"/>
      <c r="H287" s="260"/>
      <c r="I287" s="261"/>
      <c r="J287" s="261"/>
      <c r="K287" s="261"/>
      <c r="L287" s="261"/>
      <c r="M287" s="261"/>
      <c r="N287" s="261"/>
      <c r="O287" s="261"/>
      <c r="P287" s="260"/>
      <c r="Q287" s="260"/>
      <c r="R287" s="260"/>
      <c r="S287" s="260"/>
      <c r="T287" s="260"/>
      <c r="U287" s="260"/>
      <c r="V287" s="260"/>
      <c r="W287" s="260"/>
    </row>
    <row r="288" spans="2:23" s="240" customFormat="1" ht="11.25">
      <c r="B288" s="259"/>
      <c r="D288" s="260"/>
      <c r="E288" s="260"/>
      <c r="F288" s="260"/>
      <c r="G288" s="260"/>
      <c r="H288" s="260"/>
      <c r="I288" s="261"/>
      <c r="J288" s="261"/>
      <c r="K288" s="261"/>
      <c r="L288" s="261"/>
      <c r="M288" s="261"/>
      <c r="N288" s="261"/>
      <c r="O288" s="261"/>
      <c r="P288" s="260"/>
      <c r="Q288" s="260"/>
      <c r="R288" s="260"/>
      <c r="S288" s="260"/>
      <c r="T288" s="260"/>
      <c r="U288" s="260"/>
      <c r="V288" s="260"/>
      <c r="W288" s="260"/>
    </row>
    <row r="289" spans="2:23" s="240" customFormat="1" ht="11.25">
      <c r="B289" s="259"/>
      <c r="D289" s="260"/>
      <c r="E289" s="260"/>
      <c r="F289" s="260"/>
      <c r="G289" s="260"/>
      <c r="H289" s="260"/>
      <c r="I289" s="261"/>
      <c r="J289" s="261"/>
      <c r="K289" s="261"/>
      <c r="L289" s="261"/>
      <c r="M289" s="261"/>
      <c r="N289" s="261"/>
      <c r="O289" s="261"/>
      <c r="P289" s="260"/>
      <c r="Q289" s="260"/>
      <c r="R289" s="260"/>
      <c r="S289" s="260"/>
      <c r="T289" s="260"/>
      <c r="U289" s="260"/>
      <c r="V289" s="260"/>
      <c r="W289" s="260"/>
    </row>
    <row r="290" spans="2:23" s="240" customFormat="1" ht="11.25">
      <c r="B290" s="259"/>
      <c r="D290" s="260"/>
      <c r="E290" s="260"/>
      <c r="F290" s="260"/>
      <c r="G290" s="260"/>
      <c r="H290" s="260"/>
      <c r="I290" s="261"/>
      <c r="J290" s="261"/>
      <c r="K290" s="261"/>
      <c r="L290" s="261"/>
      <c r="M290" s="261"/>
      <c r="N290" s="261"/>
      <c r="O290" s="261"/>
      <c r="P290" s="260"/>
      <c r="Q290" s="260"/>
      <c r="R290" s="260"/>
      <c r="S290" s="260"/>
      <c r="T290" s="260"/>
      <c r="U290" s="260"/>
      <c r="V290" s="260"/>
      <c r="W290" s="260"/>
    </row>
    <row r="291" spans="2:23" s="210" customFormat="1" ht="11.25">
      <c r="B291" s="239"/>
      <c r="D291" s="212"/>
      <c r="E291" s="212"/>
      <c r="F291" s="212"/>
      <c r="G291" s="212"/>
      <c r="H291" s="212"/>
      <c r="I291" s="212"/>
      <c r="J291" s="212"/>
      <c r="K291" s="212"/>
      <c r="L291" s="243"/>
      <c r="M291" s="212"/>
      <c r="N291" s="243"/>
      <c r="O291" s="243"/>
      <c r="P291" s="212"/>
      <c r="R291" s="212"/>
      <c r="S291" s="211"/>
      <c r="T291" s="211"/>
      <c r="U291" s="211"/>
      <c r="V291" s="211"/>
      <c r="W291" s="211"/>
    </row>
    <row r="292" spans="2:23" s="210" customFormat="1" ht="11.25">
      <c r="B292" s="239"/>
      <c r="J292" s="212"/>
      <c r="L292" s="239"/>
      <c r="N292" s="239"/>
      <c r="O292" s="239"/>
      <c r="R292" s="212"/>
      <c r="S292" s="211"/>
      <c r="T292" s="211"/>
      <c r="U292" s="211"/>
      <c r="V292" s="211"/>
      <c r="W292" s="211"/>
    </row>
    <row r="293" spans="1:23" s="240" customFormat="1" ht="11.25">
      <c r="A293" s="210"/>
      <c r="B293" s="259"/>
      <c r="D293" s="260"/>
      <c r="E293" s="260"/>
      <c r="F293" s="260"/>
      <c r="G293" s="260"/>
      <c r="H293" s="260"/>
      <c r="I293" s="260"/>
      <c r="J293" s="260"/>
      <c r="K293" s="260"/>
      <c r="L293" s="260"/>
      <c r="M293" s="260"/>
      <c r="N293" s="260"/>
      <c r="O293" s="260"/>
      <c r="P293" s="260"/>
      <c r="Q293" s="260"/>
      <c r="R293" s="260"/>
      <c r="S293" s="260"/>
      <c r="T293" s="260"/>
      <c r="U293" s="260"/>
      <c r="V293" s="260"/>
      <c r="W293" s="260"/>
    </row>
    <row r="294" spans="1:23" s="240" customFormat="1" ht="11.25">
      <c r="A294" s="210"/>
      <c r="B294" s="259"/>
      <c r="D294" s="260"/>
      <c r="E294" s="260"/>
      <c r="F294" s="260"/>
      <c r="G294" s="260"/>
      <c r="H294" s="260"/>
      <c r="I294" s="261"/>
      <c r="J294" s="261"/>
      <c r="K294" s="267"/>
      <c r="L294" s="261"/>
      <c r="M294" s="261"/>
      <c r="N294" s="261"/>
      <c r="O294" s="261"/>
      <c r="P294" s="260"/>
      <c r="Q294" s="260"/>
      <c r="R294" s="260"/>
      <c r="S294" s="260"/>
      <c r="T294" s="260"/>
      <c r="U294" s="260"/>
      <c r="V294" s="260"/>
      <c r="W294" s="260"/>
    </row>
    <row r="295" spans="2:23" s="240" customFormat="1" ht="11.25">
      <c r="B295" s="259"/>
      <c r="D295" s="260"/>
      <c r="E295" s="260"/>
      <c r="F295" s="260"/>
      <c r="G295" s="260"/>
      <c r="H295" s="260"/>
      <c r="I295" s="261"/>
      <c r="J295" s="261"/>
      <c r="K295" s="261"/>
      <c r="L295" s="261"/>
      <c r="M295" s="261"/>
      <c r="N295" s="261"/>
      <c r="O295" s="261"/>
      <c r="P295" s="260"/>
      <c r="Q295" s="260"/>
      <c r="R295" s="260"/>
      <c r="S295" s="260"/>
      <c r="T295" s="260"/>
      <c r="U295" s="260"/>
      <c r="V295" s="260"/>
      <c r="W295" s="260"/>
    </row>
    <row r="296" spans="2:23" s="240" customFormat="1" ht="11.25">
      <c r="B296" s="259"/>
      <c r="D296" s="260"/>
      <c r="E296" s="260"/>
      <c r="F296" s="260"/>
      <c r="G296" s="260"/>
      <c r="H296" s="260"/>
      <c r="I296" s="261"/>
      <c r="J296" s="261"/>
      <c r="K296" s="261"/>
      <c r="L296" s="261"/>
      <c r="M296" s="261"/>
      <c r="N296" s="261"/>
      <c r="O296" s="261"/>
      <c r="P296" s="260"/>
      <c r="Q296" s="260"/>
      <c r="R296" s="260"/>
      <c r="S296" s="260"/>
      <c r="T296" s="260"/>
      <c r="U296" s="260"/>
      <c r="V296" s="260"/>
      <c r="W296" s="260"/>
    </row>
    <row r="297" spans="2:23" s="240" customFormat="1" ht="11.25">
      <c r="B297" s="259"/>
      <c r="D297" s="260"/>
      <c r="E297" s="260"/>
      <c r="F297" s="260"/>
      <c r="G297" s="260"/>
      <c r="H297" s="260"/>
      <c r="I297" s="261"/>
      <c r="J297" s="261"/>
      <c r="K297" s="261"/>
      <c r="L297" s="261"/>
      <c r="M297" s="261"/>
      <c r="N297" s="261"/>
      <c r="O297" s="261"/>
      <c r="P297" s="260"/>
      <c r="Q297" s="260"/>
      <c r="R297" s="260"/>
      <c r="S297" s="260"/>
      <c r="T297" s="260"/>
      <c r="U297" s="260"/>
      <c r="V297" s="260"/>
      <c r="W297" s="260"/>
    </row>
    <row r="298" spans="2:23" s="240" customFormat="1" ht="11.25">
      <c r="B298" s="259"/>
      <c r="D298" s="260"/>
      <c r="E298" s="260"/>
      <c r="F298" s="260"/>
      <c r="G298" s="260"/>
      <c r="H298" s="260"/>
      <c r="I298" s="261"/>
      <c r="J298" s="261"/>
      <c r="K298" s="261"/>
      <c r="L298" s="261"/>
      <c r="M298" s="261"/>
      <c r="N298" s="261"/>
      <c r="O298" s="261"/>
      <c r="P298" s="260"/>
      <c r="Q298" s="260"/>
      <c r="R298" s="260"/>
      <c r="S298" s="260"/>
      <c r="T298" s="260"/>
      <c r="U298" s="260"/>
      <c r="V298" s="260"/>
      <c r="W298" s="260"/>
    </row>
    <row r="299" spans="2:23" s="240" customFormat="1" ht="11.25">
      <c r="B299" s="259"/>
      <c r="D299" s="260"/>
      <c r="E299" s="260"/>
      <c r="F299" s="260"/>
      <c r="G299" s="260"/>
      <c r="H299" s="260"/>
      <c r="I299" s="261"/>
      <c r="J299" s="261"/>
      <c r="K299" s="261"/>
      <c r="L299" s="261"/>
      <c r="M299" s="261"/>
      <c r="N299" s="261"/>
      <c r="O299" s="261"/>
      <c r="P299" s="260"/>
      <c r="Q299" s="260"/>
      <c r="R299" s="260"/>
      <c r="S299" s="260"/>
      <c r="T299" s="260"/>
      <c r="U299" s="260"/>
      <c r="V299" s="260"/>
      <c r="W299" s="260"/>
    </row>
    <row r="300" spans="2:23" s="240" customFormat="1" ht="11.25">
      <c r="B300" s="259"/>
      <c r="D300" s="260"/>
      <c r="E300" s="260"/>
      <c r="F300" s="260"/>
      <c r="G300" s="260"/>
      <c r="H300" s="260"/>
      <c r="I300" s="261"/>
      <c r="J300" s="261"/>
      <c r="K300" s="261"/>
      <c r="L300" s="261"/>
      <c r="M300" s="261"/>
      <c r="N300" s="261"/>
      <c r="O300" s="261"/>
      <c r="P300" s="260"/>
      <c r="Q300" s="260"/>
      <c r="R300" s="260"/>
      <c r="S300" s="260"/>
      <c r="T300" s="260"/>
      <c r="U300" s="260"/>
      <c r="V300" s="260"/>
      <c r="W300" s="260"/>
    </row>
    <row r="301" spans="2:23" s="240" customFormat="1" ht="11.25">
      <c r="B301" s="259"/>
      <c r="D301" s="260"/>
      <c r="E301" s="260"/>
      <c r="F301" s="260"/>
      <c r="G301" s="260"/>
      <c r="H301" s="260"/>
      <c r="I301" s="261"/>
      <c r="J301" s="261"/>
      <c r="K301" s="261"/>
      <c r="L301" s="261"/>
      <c r="M301" s="261"/>
      <c r="N301" s="261"/>
      <c r="O301" s="261"/>
      <c r="P301" s="260"/>
      <c r="Q301" s="260"/>
      <c r="R301" s="260"/>
      <c r="S301" s="260"/>
      <c r="T301" s="260"/>
      <c r="U301" s="260"/>
      <c r="V301" s="260"/>
      <c r="W301" s="260"/>
    </row>
    <row r="302" spans="2:23" s="240" customFormat="1" ht="11.25">
      <c r="B302" s="259"/>
      <c r="D302" s="260"/>
      <c r="E302" s="260"/>
      <c r="F302" s="260"/>
      <c r="G302" s="260"/>
      <c r="H302" s="260"/>
      <c r="I302" s="261"/>
      <c r="J302" s="261"/>
      <c r="K302" s="261"/>
      <c r="L302" s="261"/>
      <c r="M302" s="261"/>
      <c r="N302" s="261"/>
      <c r="O302" s="261"/>
      <c r="P302" s="260"/>
      <c r="Q302" s="260"/>
      <c r="R302" s="260"/>
      <c r="S302" s="260"/>
      <c r="T302" s="260"/>
      <c r="U302" s="260"/>
      <c r="V302" s="260"/>
      <c r="W302" s="260"/>
    </row>
    <row r="303" spans="2:23" s="240" customFormat="1" ht="11.25">
      <c r="B303" s="259"/>
      <c r="D303" s="260"/>
      <c r="E303" s="260"/>
      <c r="F303" s="260"/>
      <c r="G303" s="260"/>
      <c r="H303" s="260"/>
      <c r="I303" s="261"/>
      <c r="J303" s="261"/>
      <c r="K303" s="261"/>
      <c r="L303" s="261"/>
      <c r="M303" s="261"/>
      <c r="N303" s="261"/>
      <c r="O303" s="261"/>
      <c r="P303" s="260"/>
      <c r="Q303" s="260"/>
      <c r="R303" s="260"/>
      <c r="S303" s="260"/>
      <c r="T303" s="260"/>
      <c r="U303" s="260"/>
      <c r="V303" s="260"/>
      <c r="W303" s="260"/>
    </row>
    <row r="304" spans="2:23" s="240" customFormat="1" ht="11.25">
      <c r="B304" s="259"/>
      <c r="D304" s="260"/>
      <c r="E304" s="260"/>
      <c r="F304" s="260"/>
      <c r="G304" s="260"/>
      <c r="H304" s="260"/>
      <c r="I304" s="261"/>
      <c r="J304" s="261"/>
      <c r="K304" s="261"/>
      <c r="L304" s="261"/>
      <c r="M304" s="261"/>
      <c r="N304" s="261"/>
      <c r="O304" s="261"/>
      <c r="P304" s="260"/>
      <c r="Q304" s="260"/>
      <c r="R304" s="260"/>
      <c r="S304" s="260"/>
      <c r="T304" s="260"/>
      <c r="U304" s="260"/>
      <c r="V304" s="260"/>
      <c r="W304" s="260"/>
    </row>
    <row r="305" spans="2:23" s="240" customFormat="1" ht="11.25">
      <c r="B305" s="259"/>
      <c r="D305" s="260"/>
      <c r="E305" s="260"/>
      <c r="F305" s="260"/>
      <c r="G305" s="260"/>
      <c r="H305" s="260"/>
      <c r="I305" s="261"/>
      <c r="J305" s="261"/>
      <c r="K305" s="261"/>
      <c r="L305" s="261"/>
      <c r="M305" s="261"/>
      <c r="N305" s="261"/>
      <c r="O305" s="261"/>
      <c r="P305" s="260"/>
      <c r="Q305" s="260"/>
      <c r="R305" s="260"/>
      <c r="S305" s="260"/>
      <c r="T305" s="260"/>
      <c r="U305" s="260"/>
      <c r="V305" s="260"/>
      <c r="W305" s="260"/>
    </row>
    <row r="306" spans="2:23" s="240" customFormat="1" ht="11.25">
      <c r="B306" s="259"/>
      <c r="D306" s="260"/>
      <c r="E306" s="260"/>
      <c r="F306" s="260"/>
      <c r="G306" s="260"/>
      <c r="H306" s="260"/>
      <c r="I306" s="261"/>
      <c r="J306" s="261"/>
      <c r="K306" s="261"/>
      <c r="L306" s="261"/>
      <c r="M306" s="261"/>
      <c r="N306" s="261"/>
      <c r="O306" s="261"/>
      <c r="P306" s="260"/>
      <c r="Q306" s="260"/>
      <c r="R306" s="260"/>
      <c r="S306" s="260"/>
      <c r="T306" s="260"/>
      <c r="U306" s="260"/>
      <c r="V306" s="260"/>
      <c r="W306" s="260"/>
    </row>
    <row r="307" spans="2:23" s="240" customFormat="1" ht="11.25">
      <c r="B307" s="259"/>
      <c r="D307" s="260"/>
      <c r="E307" s="260"/>
      <c r="F307" s="260"/>
      <c r="G307" s="260"/>
      <c r="H307" s="260"/>
      <c r="I307" s="261"/>
      <c r="J307" s="261"/>
      <c r="K307" s="261"/>
      <c r="L307" s="261"/>
      <c r="M307" s="261"/>
      <c r="N307" s="261"/>
      <c r="O307" s="261"/>
      <c r="P307" s="260"/>
      <c r="Q307" s="260"/>
      <c r="R307" s="260"/>
      <c r="S307" s="260"/>
      <c r="T307" s="260"/>
      <c r="U307" s="260"/>
      <c r="V307" s="260"/>
      <c r="W307" s="260"/>
    </row>
    <row r="308" spans="2:23" s="240" customFormat="1" ht="11.25">
      <c r="B308" s="259"/>
      <c r="C308" s="252"/>
      <c r="D308" s="260"/>
      <c r="E308" s="260"/>
      <c r="F308" s="260"/>
      <c r="G308" s="260"/>
      <c r="H308" s="260"/>
      <c r="I308" s="261"/>
      <c r="J308" s="261"/>
      <c r="K308" s="261"/>
      <c r="L308" s="261"/>
      <c r="M308" s="261"/>
      <c r="N308" s="261"/>
      <c r="O308" s="261"/>
      <c r="P308" s="260"/>
      <c r="Q308" s="260"/>
      <c r="R308" s="260"/>
      <c r="S308" s="260"/>
      <c r="T308" s="260"/>
      <c r="U308" s="260"/>
      <c r="V308" s="260"/>
      <c r="W308" s="260"/>
    </row>
    <row r="309" spans="2:23" s="240" customFormat="1" ht="11.25">
      <c r="B309" s="259"/>
      <c r="D309" s="260"/>
      <c r="E309" s="260"/>
      <c r="F309" s="260"/>
      <c r="G309" s="260"/>
      <c r="H309" s="260"/>
      <c r="I309" s="261"/>
      <c r="J309" s="261"/>
      <c r="K309" s="261"/>
      <c r="L309" s="261"/>
      <c r="M309" s="261"/>
      <c r="N309" s="261"/>
      <c r="O309" s="261"/>
      <c r="P309" s="260"/>
      <c r="Q309" s="260"/>
      <c r="R309" s="260"/>
      <c r="S309" s="260"/>
      <c r="T309" s="260"/>
      <c r="U309" s="260"/>
      <c r="V309" s="260"/>
      <c r="W309" s="260"/>
    </row>
    <row r="310" spans="2:23" s="240" customFormat="1" ht="11.25">
      <c r="B310" s="259"/>
      <c r="D310" s="260"/>
      <c r="E310" s="260"/>
      <c r="F310" s="260"/>
      <c r="G310" s="260"/>
      <c r="H310" s="260"/>
      <c r="I310" s="261"/>
      <c r="J310" s="261"/>
      <c r="K310" s="261"/>
      <c r="L310" s="261"/>
      <c r="M310" s="261"/>
      <c r="N310" s="261"/>
      <c r="O310" s="261"/>
      <c r="P310" s="260"/>
      <c r="Q310" s="260"/>
      <c r="R310" s="260"/>
      <c r="S310" s="260"/>
      <c r="T310" s="260"/>
      <c r="U310" s="260"/>
      <c r="V310" s="260"/>
      <c r="W310" s="260"/>
    </row>
    <row r="311" spans="2:23" s="240" customFormat="1" ht="11.25">
      <c r="B311" s="259"/>
      <c r="D311" s="260"/>
      <c r="E311" s="260"/>
      <c r="F311" s="260"/>
      <c r="G311" s="260"/>
      <c r="H311" s="260"/>
      <c r="I311" s="261"/>
      <c r="J311" s="261"/>
      <c r="K311" s="261"/>
      <c r="L311" s="261"/>
      <c r="M311" s="261"/>
      <c r="N311" s="261"/>
      <c r="O311" s="261"/>
      <c r="P311" s="260"/>
      <c r="Q311" s="260"/>
      <c r="R311" s="260"/>
      <c r="S311" s="260"/>
      <c r="T311" s="260"/>
      <c r="U311" s="260"/>
      <c r="V311" s="260"/>
      <c r="W311" s="260"/>
    </row>
    <row r="312" spans="2:23" s="240" customFormat="1" ht="11.25">
      <c r="B312" s="259"/>
      <c r="D312" s="260"/>
      <c r="E312" s="260"/>
      <c r="F312" s="260"/>
      <c r="G312" s="260"/>
      <c r="H312" s="260"/>
      <c r="I312" s="261"/>
      <c r="J312" s="261"/>
      <c r="K312" s="261"/>
      <c r="L312" s="261"/>
      <c r="M312" s="261"/>
      <c r="N312" s="261"/>
      <c r="O312" s="261"/>
      <c r="P312" s="260"/>
      <c r="Q312" s="260"/>
      <c r="R312" s="260"/>
      <c r="S312" s="260"/>
      <c r="T312" s="260"/>
      <c r="U312" s="260"/>
      <c r="V312" s="260"/>
      <c r="W312" s="260"/>
    </row>
    <row r="313" spans="2:23" s="240" customFormat="1" ht="11.25">
      <c r="B313" s="259"/>
      <c r="D313" s="260"/>
      <c r="E313" s="260"/>
      <c r="F313" s="260"/>
      <c r="G313" s="260"/>
      <c r="H313" s="260"/>
      <c r="I313" s="261"/>
      <c r="J313" s="261"/>
      <c r="K313" s="261"/>
      <c r="L313" s="261"/>
      <c r="M313" s="261"/>
      <c r="N313" s="261"/>
      <c r="O313" s="261"/>
      <c r="P313" s="260"/>
      <c r="Q313" s="260"/>
      <c r="R313" s="260"/>
      <c r="S313" s="260"/>
      <c r="T313" s="260"/>
      <c r="U313" s="260"/>
      <c r="V313" s="260"/>
      <c r="W313" s="260"/>
    </row>
    <row r="314" spans="2:23" s="240" customFormat="1" ht="11.25">
      <c r="B314" s="259"/>
      <c r="D314" s="260"/>
      <c r="E314" s="260"/>
      <c r="F314" s="260"/>
      <c r="G314" s="260"/>
      <c r="H314" s="260"/>
      <c r="I314" s="261"/>
      <c r="J314" s="261"/>
      <c r="K314" s="261"/>
      <c r="L314" s="261"/>
      <c r="M314" s="261"/>
      <c r="N314" s="261"/>
      <c r="O314" s="261"/>
      <c r="P314" s="260"/>
      <c r="Q314" s="260"/>
      <c r="R314" s="260"/>
      <c r="S314" s="260"/>
      <c r="T314" s="260"/>
      <c r="U314" s="262"/>
      <c r="V314" s="260"/>
      <c r="W314" s="260"/>
    </row>
    <row r="315" spans="2:23" s="240" customFormat="1" ht="11.25">
      <c r="B315" s="259"/>
      <c r="D315" s="260"/>
      <c r="E315" s="260"/>
      <c r="F315" s="260"/>
      <c r="G315" s="260"/>
      <c r="H315" s="260"/>
      <c r="I315" s="261"/>
      <c r="J315" s="261"/>
      <c r="K315" s="261"/>
      <c r="L315" s="261"/>
      <c r="M315" s="261"/>
      <c r="N315" s="261"/>
      <c r="O315" s="261"/>
      <c r="P315" s="260"/>
      <c r="Q315" s="260"/>
      <c r="R315" s="260"/>
      <c r="S315" s="260"/>
      <c r="T315" s="260"/>
      <c r="U315" s="260"/>
      <c r="V315" s="260"/>
      <c r="W315" s="260"/>
    </row>
    <row r="316" spans="2:23" s="240" customFormat="1" ht="11.25">
      <c r="B316" s="259"/>
      <c r="D316" s="260"/>
      <c r="E316" s="260"/>
      <c r="F316" s="260"/>
      <c r="G316" s="260"/>
      <c r="H316" s="260"/>
      <c r="I316" s="261"/>
      <c r="J316" s="261"/>
      <c r="K316" s="261"/>
      <c r="L316" s="261"/>
      <c r="M316" s="261"/>
      <c r="N316" s="261"/>
      <c r="O316" s="261"/>
      <c r="P316" s="260"/>
      <c r="Q316" s="260"/>
      <c r="R316" s="260"/>
      <c r="S316" s="260"/>
      <c r="T316" s="260"/>
      <c r="U316" s="260"/>
      <c r="V316" s="260"/>
      <c r="W316" s="260"/>
    </row>
    <row r="317" spans="2:23" s="240" customFormat="1" ht="11.25">
      <c r="B317" s="259"/>
      <c r="D317" s="260"/>
      <c r="E317" s="260"/>
      <c r="F317" s="260"/>
      <c r="G317" s="260"/>
      <c r="H317" s="260"/>
      <c r="I317" s="261"/>
      <c r="J317" s="261"/>
      <c r="K317" s="261"/>
      <c r="L317" s="261"/>
      <c r="M317" s="261"/>
      <c r="N317" s="261"/>
      <c r="O317" s="261"/>
      <c r="P317" s="260"/>
      <c r="Q317" s="260"/>
      <c r="R317" s="260"/>
      <c r="S317" s="260"/>
      <c r="T317" s="260"/>
      <c r="U317" s="260"/>
      <c r="V317" s="260"/>
      <c r="W317" s="260"/>
    </row>
    <row r="318" spans="2:23" s="240" customFormat="1" ht="11.25">
      <c r="B318" s="259"/>
      <c r="D318" s="260"/>
      <c r="E318" s="260"/>
      <c r="F318" s="260"/>
      <c r="G318" s="260"/>
      <c r="H318" s="260"/>
      <c r="I318" s="261"/>
      <c r="J318" s="261"/>
      <c r="K318" s="261"/>
      <c r="L318" s="261"/>
      <c r="M318" s="261"/>
      <c r="N318" s="261"/>
      <c r="O318" s="261"/>
      <c r="P318" s="260"/>
      <c r="Q318" s="260"/>
      <c r="R318" s="260"/>
      <c r="S318" s="260"/>
      <c r="T318" s="260"/>
      <c r="U318" s="260"/>
      <c r="V318" s="260"/>
      <c r="W318" s="260"/>
    </row>
    <row r="319" spans="2:23" s="240" customFormat="1" ht="11.25">
      <c r="B319" s="259"/>
      <c r="D319" s="260"/>
      <c r="E319" s="260"/>
      <c r="F319" s="260"/>
      <c r="G319" s="260"/>
      <c r="H319" s="260"/>
      <c r="I319" s="261"/>
      <c r="J319" s="261"/>
      <c r="K319" s="261"/>
      <c r="L319" s="261"/>
      <c r="M319" s="261"/>
      <c r="N319" s="261"/>
      <c r="O319" s="261"/>
      <c r="P319" s="260"/>
      <c r="Q319" s="260"/>
      <c r="R319" s="260"/>
      <c r="S319" s="260"/>
      <c r="T319" s="260"/>
      <c r="U319" s="260"/>
      <c r="V319" s="260"/>
      <c r="W319" s="260"/>
    </row>
    <row r="320" spans="2:23" s="240" customFormat="1" ht="11.25">
      <c r="B320" s="259"/>
      <c r="D320" s="260"/>
      <c r="E320" s="260"/>
      <c r="F320" s="260"/>
      <c r="G320" s="260"/>
      <c r="H320" s="260"/>
      <c r="I320" s="261"/>
      <c r="J320" s="261"/>
      <c r="K320" s="261"/>
      <c r="L320" s="261"/>
      <c r="M320" s="261"/>
      <c r="N320" s="261"/>
      <c r="O320" s="261"/>
      <c r="P320" s="260"/>
      <c r="Q320" s="260"/>
      <c r="R320" s="260"/>
      <c r="S320" s="260"/>
      <c r="T320" s="260"/>
      <c r="U320" s="260"/>
      <c r="V320" s="260"/>
      <c r="W320" s="260"/>
    </row>
    <row r="321" spans="2:23" s="240" customFormat="1" ht="11.25">
      <c r="B321" s="259"/>
      <c r="D321" s="260"/>
      <c r="E321" s="260"/>
      <c r="F321" s="260"/>
      <c r="G321" s="260"/>
      <c r="H321" s="260"/>
      <c r="I321" s="261"/>
      <c r="J321" s="261"/>
      <c r="K321" s="261"/>
      <c r="L321" s="261"/>
      <c r="M321" s="261"/>
      <c r="N321" s="261"/>
      <c r="O321" s="261"/>
      <c r="P321" s="260"/>
      <c r="Q321" s="260"/>
      <c r="R321" s="260"/>
      <c r="S321" s="260"/>
      <c r="T321" s="260"/>
      <c r="U321" s="260"/>
      <c r="V321" s="260"/>
      <c r="W321" s="260"/>
    </row>
    <row r="322" spans="2:23" s="240" customFormat="1" ht="11.25">
      <c r="B322" s="259"/>
      <c r="D322" s="260"/>
      <c r="E322" s="260"/>
      <c r="F322" s="260"/>
      <c r="G322" s="260"/>
      <c r="H322" s="260"/>
      <c r="I322" s="261"/>
      <c r="J322" s="261"/>
      <c r="K322" s="261"/>
      <c r="L322" s="261"/>
      <c r="M322" s="261"/>
      <c r="N322" s="261"/>
      <c r="O322" s="261"/>
      <c r="P322" s="260"/>
      <c r="Q322" s="260"/>
      <c r="R322" s="260"/>
      <c r="S322" s="260"/>
      <c r="T322" s="260"/>
      <c r="U322" s="260"/>
      <c r="V322" s="260"/>
      <c r="W322" s="260"/>
    </row>
    <row r="323" spans="2:23" s="240" customFormat="1" ht="11.25">
      <c r="B323" s="259"/>
      <c r="D323" s="260"/>
      <c r="E323" s="260"/>
      <c r="F323" s="260"/>
      <c r="G323" s="260"/>
      <c r="H323" s="260"/>
      <c r="I323" s="261"/>
      <c r="J323" s="261"/>
      <c r="K323" s="261"/>
      <c r="L323" s="261"/>
      <c r="M323" s="261"/>
      <c r="N323" s="261"/>
      <c r="O323" s="261"/>
      <c r="P323" s="260"/>
      <c r="Q323" s="260"/>
      <c r="R323" s="260"/>
      <c r="S323" s="260"/>
      <c r="T323" s="260"/>
      <c r="U323" s="260"/>
      <c r="V323" s="260"/>
      <c r="W323" s="260"/>
    </row>
    <row r="324" spans="2:23" s="240" customFormat="1" ht="11.25">
      <c r="B324" s="259"/>
      <c r="D324" s="260"/>
      <c r="E324" s="260"/>
      <c r="F324" s="260"/>
      <c r="G324" s="260"/>
      <c r="H324" s="260"/>
      <c r="I324" s="261"/>
      <c r="J324" s="261"/>
      <c r="K324" s="261"/>
      <c r="L324" s="261"/>
      <c r="M324" s="261"/>
      <c r="N324" s="261"/>
      <c r="O324" s="261"/>
      <c r="P324" s="260"/>
      <c r="Q324" s="260"/>
      <c r="R324" s="260"/>
      <c r="S324" s="260"/>
      <c r="T324" s="260"/>
      <c r="U324" s="260"/>
      <c r="V324" s="260"/>
      <c r="W324" s="260"/>
    </row>
    <row r="325" spans="2:23" s="240" customFormat="1" ht="11.25">
      <c r="B325" s="259"/>
      <c r="D325" s="260"/>
      <c r="E325" s="260"/>
      <c r="F325" s="260"/>
      <c r="G325" s="260"/>
      <c r="H325" s="260"/>
      <c r="I325" s="261"/>
      <c r="J325" s="261"/>
      <c r="K325" s="261"/>
      <c r="L325" s="261"/>
      <c r="M325" s="261"/>
      <c r="N325" s="261"/>
      <c r="O325" s="261"/>
      <c r="P325" s="260"/>
      <c r="Q325" s="260"/>
      <c r="R325" s="260"/>
      <c r="S325" s="260"/>
      <c r="T325" s="260"/>
      <c r="U325" s="260"/>
      <c r="V325" s="260"/>
      <c r="W325" s="260"/>
    </row>
    <row r="326" spans="2:23" s="240" customFormat="1" ht="11.25">
      <c r="B326" s="259"/>
      <c r="D326" s="260"/>
      <c r="E326" s="260"/>
      <c r="F326" s="260"/>
      <c r="G326" s="260"/>
      <c r="H326" s="260"/>
      <c r="I326" s="261"/>
      <c r="J326" s="261"/>
      <c r="K326" s="261"/>
      <c r="L326" s="261"/>
      <c r="M326" s="261"/>
      <c r="N326" s="261"/>
      <c r="O326" s="261"/>
      <c r="P326" s="260"/>
      <c r="Q326" s="260"/>
      <c r="R326" s="260"/>
      <c r="S326" s="260"/>
      <c r="T326" s="260"/>
      <c r="U326" s="260"/>
      <c r="V326" s="260"/>
      <c r="W326" s="260"/>
    </row>
    <row r="327" spans="2:23" s="240" customFormat="1" ht="11.25">
      <c r="B327" s="259"/>
      <c r="D327" s="260"/>
      <c r="E327" s="260"/>
      <c r="F327" s="260"/>
      <c r="G327" s="260"/>
      <c r="H327" s="260"/>
      <c r="I327" s="260"/>
      <c r="J327" s="260"/>
      <c r="K327" s="260"/>
      <c r="L327" s="260"/>
      <c r="M327" s="260"/>
      <c r="N327" s="260"/>
      <c r="O327" s="260"/>
      <c r="P327" s="260"/>
      <c r="Q327" s="260"/>
      <c r="R327" s="260"/>
      <c r="S327" s="260"/>
      <c r="T327" s="260"/>
      <c r="U327" s="260"/>
      <c r="V327" s="260"/>
      <c r="W327" s="260"/>
    </row>
    <row r="328" spans="2:23" s="240" customFormat="1" ht="11.25">
      <c r="B328" s="259"/>
      <c r="D328" s="260"/>
      <c r="E328" s="260"/>
      <c r="F328" s="260"/>
      <c r="G328" s="260"/>
      <c r="H328" s="260"/>
      <c r="I328" s="260"/>
      <c r="J328" s="260"/>
      <c r="K328" s="260"/>
      <c r="L328" s="260"/>
      <c r="M328" s="260"/>
      <c r="N328" s="260"/>
      <c r="O328" s="260"/>
      <c r="P328" s="260"/>
      <c r="Q328" s="260"/>
      <c r="R328" s="260"/>
      <c r="S328" s="260"/>
      <c r="T328" s="260"/>
      <c r="U328" s="260"/>
      <c r="V328" s="260"/>
      <c r="W328" s="260"/>
    </row>
    <row r="329" spans="2:23" s="240" customFormat="1" ht="11.25">
      <c r="B329" s="259"/>
      <c r="D329" s="260"/>
      <c r="E329" s="260"/>
      <c r="F329" s="260"/>
      <c r="G329" s="260"/>
      <c r="H329" s="260"/>
      <c r="I329" s="260"/>
      <c r="J329" s="260"/>
      <c r="K329" s="260"/>
      <c r="L329" s="260"/>
      <c r="M329" s="260"/>
      <c r="N329" s="260"/>
      <c r="O329" s="260"/>
      <c r="P329" s="260"/>
      <c r="Q329" s="260"/>
      <c r="R329" s="260"/>
      <c r="S329" s="260"/>
      <c r="T329" s="260"/>
      <c r="U329" s="260"/>
      <c r="V329" s="260"/>
      <c r="W329" s="260"/>
    </row>
    <row r="330" spans="2:23" s="240" customFormat="1" ht="11.25">
      <c r="B330" s="259"/>
      <c r="D330" s="260"/>
      <c r="E330" s="260"/>
      <c r="F330" s="260"/>
      <c r="G330" s="260"/>
      <c r="H330" s="260"/>
      <c r="I330" s="260"/>
      <c r="J330" s="260"/>
      <c r="K330" s="260"/>
      <c r="L330" s="260"/>
      <c r="M330" s="260"/>
      <c r="N330" s="260"/>
      <c r="O330" s="260"/>
      <c r="P330" s="260"/>
      <c r="Q330" s="260"/>
      <c r="R330" s="260"/>
      <c r="S330" s="260"/>
      <c r="T330" s="260"/>
      <c r="U330" s="260"/>
      <c r="V330" s="260"/>
      <c r="W330" s="260"/>
    </row>
    <row r="331" spans="2:23" s="240" customFormat="1" ht="11.25">
      <c r="B331" s="259"/>
      <c r="D331" s="260"/>
      <c r="E331" s="260"/>
      <c r="F331" s="260"/>
      <c r="G331" s="260"/>
      <c r="H331" s="260"/>
      <c r="I331" s="260"/>
      <c r="J331" s="260"/>
      <c r="K331" s="260"/>
      <c r="L331" s="260"/>
      <c r="M331" s="260"/>
      <c r="N331" s="260"/>
      <c r="O331" s="260"/>
      <c r="P331" s="260"/>
      <c r="Q331" s="260"/>
      <c r="R331" s="260"/>
      <c r="S331" s="260"/>
      <c r="T331" s="260"/>
      <c r="U331" s="262"/>
      <c r="V331" s="260"/>
      <c r="W331" s="260"/>
    </row>
    <row r="332" spans="2:23" s="240" customFormat="1" ht="11.25">
      <c r="B332" s="259"/>
      <c r="D332" s="260"/>
      <c r="E332" s="260"/>
      <c r="F332" s="260"/>
      <c r="G332" s="260"/>
      <c r="H332" s="260"/>
      <c r="I332" s="260"/>
      <c r="J332" s="260"/>
      <c r="K332" s="260"/>
      <c r="L332" s="260"/>
      <c r="M332" s="260"/>
      <c r="N332" s="260"/>
      <c r="O332" s="260"/>
      <c r="P332" s="260"/>
      <c r="Q332" s="260"/>
      <c r="R332" s="260"/>
      <c r="S332" s="260"/>
      <c r="T332" s="260"/>
      <c r="U332" s="262"/>
      <c r="V332" s="260"/>
      <c r="W332" s="260"/>
    </row>
    <row r="333" spans="2:23" s="240" customFormat="1" ht="11.25">
      <c r="B333" s="259"/>
      <c r="D333" s="260"/>
      <c r="E333" s="260"/>
      <c r="F333" s="260"/>
      <c r="G333" s="260"/>
      <c r="H333" s="260"/>
      <c r="I333" s="260"/>
      <c r="J333" s="260"/>
      <c r="K333" s="260"/>
      <c r="L333" s="260"/>
      <c r="M333" s="260"/>
      <c r="N333" s="260"/>
      <c r="O333" s="260"/>
      <c r="P333" s="260"/>
      <c r="Q333" s="260"/>
      <c r="R333" s="260"/>
      <c r="S333" s="260"/>
      <c r="T333" s="260"/>
      <c r="U333" s="260"/>
      <c r="V333" s="260"/>
      <c r="W333" s="260"/>
    </row>
    <row r="334" spans="2:23" s="210" customFormat="1" ht="11.25">
      <c r="B334" s="239"/>
      <c r="D334" s="212"/>
      <c r="E334" s="212"/>
      <c r="F334" s="212"/>
      <c r="G334" s="212"/>
      <c r="H334" s="212"/>
      <c r="I334" s="212"/>
      <c r="J334" s="212"/>
      <c r="K334" s="212"/>
      <c r="L334" s="212"/>
      <c r="M334" s="212"/>
      <c r="N334" s="212"/>
      <c r="O334" s="212"/>
      <c r="P334" s="212"/>
      <c r="R334" s="212"/>
      <c r="S334" s="212"/>
      <c r="T334" s="211"/>
      <c r="U334" s="211"/>
      <c r="V334" s="211"/>
      <c r="W334" s="211"/>
    </row>
    <row r="335" spans="2:23" s="240" customFormat="1" ht="6.75" customHeight="1">
      <c r="B335" s="259"/>
      <c r="D335" s="260"/>
      <c r="E335" s="260"/>
      <c r="F335" s="260"/>
      <c r="G335" s="260"/>
      <c r="H335" s="260"/>
      <c r="I335" s="260"/>
      <c r="J335" s="260"/>
      <c r="K335" s="260"/>
      <c r="L335" s="261"/>
      <c r="M335" s="260"/>
      <c r="N335" s="261"/>
      <c r="O335" s="261"/>
      <c r="P335" s="260"/>
      <c r="Q335" s="260"/>
      <c r="R335" s="260"/>
      <c r="S335" s="260"/>
      <c r="T335" s="260"/>
      <c r="U335" s="260"/>
      <c r="V335" s="260"/>
      <c r="W335" s="260"/>
    </row>
    <row r="336" spans="2:23" s="210" customFormat="1" ht="11.25">
      <c r="B336" s="239"/>
      <c r="D336" s="211"/>
      <c r="E336" s="211"/>
      <c r="F336" s="211"/>
      <c r="G336" s="211"/>
      <c r="H336" s="211"/>
      <c r="I336" s="211"/>
      <c r="J336" s="211"/>
      <c r="K336" s="211"/>
      <c r="L336" s="264"/>
      <c r="M336" s="211"/>
      <c r="N336" s="264"/>
      <c r="O336" s="264"/>
      <c r="P336" s="211"/>
      <c r="Q336" s="260"/>
      <c r="R336" s="211"/>
      <c r="S336" s="211"/>
      <c r="T336" s="211"/>
      <c r="U336" s="211"/>
      <c r="V336" s="211"/>
      <c r="W336" s="211"/>
    </row>
    <row r="337" spans="2:23" s="240" customFormat="1" ht="11.25">
      <c r="B337" s="259"/>
      <c r="D337" s="260"/>
      <c r="E337" s="260"/>
      <c r="F337" s="260"/>
      <c r="G337" s="260"/>
      <c r="H337" s="260"/>
      <c r="I337" s="260"/>
      <c r="J337" s="260"/>
      <c r="K337" s="260"/>
      <c r="L337" s="260"/>
      <c r="M337" s="260"/>
      <c r="N337" s="261"/>
      <c r="O337" s="261"/>
      <c r="Q337" s="260"/>
      <c r="R337" s="260"/>
      <c r="S337" s="260"/>
      <c r="T337" s="260"/>
      <c r="U337" s="260"/>
      <c r="V337" s="260"/>
      <c r="W337" s="260"/>
    </row>
    <row r="338" spans="2:23" s="240" customFormat="1" ht="11.25">
      <c r="B338" s="259"/>
      <c r="D338" s="260"/>
      <c r="E338" s="260"/>
      <c r="F338" s="260"/>
      <c r="G338" s="260"/>
      <c r="H338" s="260"/>
      <c r="I338" s="260"/>
      <c r="J338" s="260"/>
      <c r="K338" s="260"/>
      <c r="L338" s="260"/>
      <c r="M338" s="260"/>
      <c r="N338" s="261"/>
      <c r="O338" s="261"/>
      <c r="P338" s="260"/>
      <c r="Q338" s="260"/>
      <c r="R338" s="260"/>
      <c r="S338" s="260"/>
      <c r="T338" s="260"/>
      <c r="U338" s="260"/>
      <c r="V338" s="260"/>
      <c r="W338" s="260"/>
    </row>
    <row r="339" spans="2:23" s="240" customFormat="1" ht="11.25">
      <c r="B339" s="259"/>
      <c r="D339" s="260"/>
      <c r="E339" s="260"/>
      <c r="F339" s="260"/>
      <c r="G339" s="260"/>
      <c r="H339" s="260"/>
      <c r="I339" s="260"/>
      <c r="J339" s="260"/>
      <c r="K339" s="260"/>
      <c r="L339" s="260"/>
      <c r="M339" s="260"/>
      <c r="N339" s="261"/>
      <c r="O339" s="261"/>
      <c r="P339" s="260"/>
      <c r="Q339" s="260"/>
      <c r="R339" s="260"/>
      <c r="S339" s="260"/>
      <c r="T339" s="260"/>
      <c r="U339" s="260"/>
      <c r="V339" s="260"/>
      <c r="W339" s="260"/>
    </row>
  </sheetData>
  <sheetProtection/>
  <printOptions gridLines="1"/>
  <pageMargins left="0.25" right="0.25" top="0.75" bottom="0.75" header="0.3" footer="0.3"/>
  <pageSetup horizontalDpi="600" verticalDpi="600" orientation="landscape" scale="95" r:id="rId1"/>
  <rowBreaks count="4" manualBreakCount="4">
    <brk id="70" max="16" man="1"/>
    <brk id="137" max="16" man="1"/>
    <brk id="204" max="16" man="1"/>
    <brk id="271" max="16" man="1"/>
  </rowBreaks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2:W405"/>
  <sheetViews>
    <sheetView zoomScale="115" zoomScaleNormal="115" zoomScalePageLayoutView="0" workbookViewId="0" topLeftCell="A1">
      <pane ySplit="4" topLeftCell="A5" activePane="bottomLeft" state="frozen"/>
      <selection pane="topLeft" activeCell="A1" sqref="A1"/>
      <selection pane="bottomLeft" activeCell="E10" sqref="E10"/>
    </sheetView>
  </sheetViews>
  <sheetFormatPr defaultColWidth="11.421875" defaultRowHeight="15"/>
  <cols>
    <col min="1" max="1" width="12.00390625" style="134" customWidth="1"/>
    <col min="2" max="2" width="21.421875" style="174" customWidth="1"/>
    <col min="3" max="3" width="1.421875" style="134" customWidth="1"/>
    <col min="4" max="6" width="9.140625" style="134" bestFit="1" customWidth="1"/>
    <col min="7" max="8" width="9.8515625" style="134" bestFit="1" customWidth="1"/>
    <col min="9" max="9" width="9.140625" style="134" bestFit="1" customWidth="1"/>
    <col min="10" max="10" width="9.140625" style="136" bestFit="1" customWidth="1"/>
    <col min="11" max="14" width="9.140625" style="136" customWidth="1"/>
    <col min="15" max="15" width="9.140625" style="137" customWidth="1"/>
    <col min="16" max="16" width="13.421875" style="134" bestFit="1" customWidth="1"/>
    <col min="17" max="17" width="9.28125" style="134" bestFit="1" customWidth="1"/>
    <col min="18" max="18" width="13.28125" style="134" hidden="1" customWidth="1"/>
    <col min="19" max="19" width="12.7109375" style="134" hidden="1" customWidth="1"/>
    <col min="20" max="20" width="1.8515625" style="134" hidden="1" customWidth="1"/>
    <col min="21" max="21" width="49.421875" style="134" customWidth="1"/>
    <col min="22" max="16384" width="11.421875" style="134" customWidth="1"/>
  </cols>
  <sheetData>
    <row r="1" ht="11.25"/>
    <row r="2" spans="4:15" ht="11.25"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</row>
    <row r="3" spans="1:21" s="129" customFormat="1" ht="11.25">
      <c r="A3" s="125" t="s">
        <v>3</v>
      </c>
      <c r="B3" s="248" t="s">
        <v>176</v>
      </c>
      <c r="C3" s="125"/>
      <c r="D3" s="127" t="s">
        <v>57</v>
      </c>
      <c r="E3" s="127" t="s">
        <v>57</v>
      </c>
      <c r="F3" s="127" t="s">
        <v>57</v>
      </c>
      <c r="G3" s="127" t="s">
        <v>57</v>
      </c>
      <c r="H3" s="127" t="s">
        <v>57</v>
      </c>
      <c r="I3" s="127" t="s">
        <v>57</v>
      </c>
      <c r="J3" s="127" t="s">
        <v>57</v>
      </c>
      <c r="K3" s="127" t="s">
        <v>57</v>
      </c>
      <c r="L3" s="127" t="s">
        <v>57</v>
      </c>
      <c r="M3" s="127" t="s">
        <v>57</v>
      </c>
      <c r="N3" s="127" t="s">
        <v>57</v>
      </c>
      <c r="O3" s="128" t="s">
        <v>57</v>
      </c>
      <c r="P3" s="127" t="s">
        <v>69</v>
      </c>
      <c r="Q3" s="125"/>
      <c r="R3" s="127" t="s">
        <v>56</v>
      </c>
      <c r="S3" s="127"/>
      <c r="T3" s="125"/>
      <c r="U3" s="125"/>
    </row>
    <row r="4" spans="1:21" s="133" customFormat="1" ht="11.25">
      <c r="A4" s="125" t="s">
        <v>72</v>
      </c>
      <c r="B4" s="248" t="s">
        <v>266</v>
      </c>
      <c r="C4" s="126"/>
      <c r="D4" s="130" t="s">
        <v>51</v>
      </c>
      <c r="E4" s="130" t="s">
        <v>37</v>
      </c>
      <c r="F4" s="130" t="s">
        <v>52</v>
      </c>
      <c r="G4" s="130" t="s">
        <v>39</v>
      </c>
      <c r="H4" s="130" t="s">
        <v>40</v>
      </c>
      <c r="I4" s="130" t="s">
        <v>53</v>
      </c>
      <c r="J4" s="130" t="s">
        <v>45</v>
      </c>
      <c r="K4" s="130" t="s">
        <v>46</v>
      </c>
      <c r="L4" s="130" t="s">
        <v>47</v>
      </c>
      <c r="M4" s="130" t="s">
        <v>48</v>
      </c>
      <c r="N4" s="130" t="s">
        <v>49</v>
      </c>
      <c r="O4" s="131" t="s">
        <v>50</v>
      </c>
      <c r="P4" s="130" t="s">
        <v>57</v>
      </c>
      <c r="Q4" s="126"/>
      <c r="R4" s="130" t="s">
        <v>57</v>
      </c>
      <c r="S4" s="130" t="s">
        <v>68</v>
      </c>
      <c r="T4" s="126"/>
      <c r="U4" s="132" t="s">
        <v>70</v>
      </c>
    </row>
    <row r="5" spans="2:3" ht="5.25" customHeight="1">
      <c r="B5" s="249"/>
      <c r="C5" s="135"/>
    </row>
    <row r="6" spans="1:23" ht="11.25">
      <c r="A6" s="129" t="s">
        <v>4</v>
      </c>
      <c r="B6" s="249" t="s">
        <v>91</v>
      </c>
      <c r="C6" s="135"/>
      <c r="D6" s="138"/>
      <c r="E6" s="138"/>
      <c r="F6" s="138"/>
      <c r="G6" s="138"/>
      <c r="H6" s="138"/>
      <c r="I6" s="140"/>
      <c r="J6" s="140"/>
      <c r="K6" s="140"/>
      <c r="L6" s="140"/>
      <c r="M6" s="140"/>
      <c r="N6" s="140"/>
      <c r="O6" s="140"/>
      <c r="P6" s="139">
        <f>SUM(D6:O6)</f>
        <v>0</v>
      </c>
      <c r="Q6" s="139"/>
      <c r="R6" s="139">
        <v>85000</v>
      </c>
      <c r="S6" s="139">
        <f>+P6-R6</f>
        <v>-85000</v>
      </c>
      <c r="T6" s="139"/>
      <c r="U6" s="139"/>
      <c r="V6" s="139"/>
      <c r="W6" s="139"/>
    </row>
    <row r="7" spans="2:23" ht="11.25">
      <c r="B7" s="249" t="s">
        <v>211</v>
      </c>
      <c r="C7" s="135"/>
      <c r="D7" s="138"/>
      <c r="E7" s="138"/>
      <c r="F7" s="138"/>
      <c r="G7" s="138"/>
      <c r="H7" s="138"/>
      <c r="I7" s="140">
        <f>fundraising!H22</f>
        <v>67000</v>
      </c>
      <c r="J7" s="140">
        <v>0</v>
      </c>
      <c r="K7" s="140"/>
      <c r="L7" s="140"/>
      <c r="M7" s="140"/>
      <c r="N7" s="140"/>
      <c r="O7" s="140"/>
      <c r="P7" s="390">
        <f aca="true" t="shared" si="0" ref="P7:P20">SUM(D7:O7)</f>
        <v>67000</v>
      </c>
      <c r="Q7" s="139"/>
      <c r="R7" s="139">
        <v>0</v>
      </c>
      <c r="S7" s="139">
        <f>+P7-R7</f>
        <v>67000</v>
      </c>
      <c r="T7" s="139"/>
      <c r="U7" s="139"/>
      <c r="V7" s="139"/>
      <c r="W7" s="139"/>
    </row>
    <row r="8" spans="2:23" ht="11.25">
      <c r="B8" s="249" t="s">
        <v>7</v>
      </c>
      <c r="C8" s="135"/>
      <c r="D8" s="138"/>
      <c r="E8" s="138"/>
      <c r="F8" s="138"/>
      <c r="G8" s="138"/>
      <c r="H8" s="138"/>
      <c r="I8" s="140"/>
      <c r="J8" s="140"/>
      <c r="K8" s="140"/>
      <c r="L8" s="140"/>
      <c r="M8" s="140"/>
      <c r="N8" s="140"/>
      <c r="O8" s="140"/>
      <c r="P8" s="139">
        <f t="shared" si="0"/>
        <v>0</v>
      </c>
      <c r="Q8" s="139"/>
      <c r="R8" s="139">
        <v>0</v>
      </c>
      <c r="S8" s="139">
        <f>+P8-R8</f>
        <v>0</v>
      </c>
      <c r="T8" s="139"/>
      <c r="U8" s="139"/>
      <c r="V8" s="139"/>
      <c r="W8" s="139"/>
    </row>
    <row r="9" spans="2:23" ht="11.25">
      <c r="B9" s="249" t="s">
        <v>8</v>
      </c>
      <c r="C9" s="135"/>
      <c r="D9" s="138">
        <v>14844</v>
      </c>
      <c r="E9" s="138">
        <v>20181</v>
      </c>
      <c r="F9" s="138">
        <v>19800</v>
      </c>
      <c r="G9" s="138">
        <v>18900</v>
      </c>
      <c r="H9" s="138">
        <v>18900</v>
      </c>
      <c r="I9" s="138">
        <v>17600</v>
      </c>
      <c r="J9" s="138">
        <v>18200</v>
      </c>
      <c r="K9" s="138">
        <v>18500</v>
      </c>
      <c r="L9" s="138">
        <v>19999</v>
      </c>
      <c r="M9" s="138">
        <v>18965</v>
      </c>
      <c r="N9" s="138">
        <v>19829</v>
      </c>
      <c r="O9" s="138">
        <v>19600</v>
      </c>
      <c r="P9" s="139">
        <f t="shared" si="0"/>
        <v>225318</v>
      </c>
      <c r="Q9" s="139"/>
      <c r="R9" s="139">
        <v>18000</v>
      </c>
      <c r="S9" s="139">
        <f>+P9-R9</f>
        <v>207318</v>
      </c>
      <c r="T9" s="139"/>
      <c r="U9" s="139">
        <f>17129/4</f>
        <v>4282.25</v>
      </c>
      <c r="V9" s="139"/>
      <c r="W9" s="139"/>
    </row>
    <row r="10" spans="2:23" ht="11.25">
      <c r="B10" s="249" t="s">
        <v>9</v>
      </c>
      <c r="C10" s="135"/>
      <c r="D10" s="138">
        <v>450</v>
      </c>
      <c r="E10" s="138">
        <v>450</v>
      </c>
      <c r="F10" s="138">
        <v>450</v>
      </c>
      <c r="G10" s="138">
        <v>400</v>
      </c>
      <c r="H10" s="138">
        <v>400</v>
      </c>
      <c r="I10" s="138">
        <v>400</v>
      </c>
      <c r="J10" s="138">
        <v>400</v>
      </c>
      <c r="K10" s="138">
        <v>400</v>
      </c>
      <c r="L10" s="138">
        <v>400</v>
      </c>
      <c r="M10" s="138">
        <v>400</v>
      </c>
      <c r="N10" s="138">
        <v>400</v>
      </c>
      <c r="O10" s="138">
        <v>450</v>
      </c>
      <c r="P10" s="381">
        <f t="shared" si="0"/>
        <v>5000</v>
      </c>
      <c r="Q10" s="139"/>
      <c r="R10" s="139">
        <v>0</v>
      </c>
      <c r="S10" s="139">
        <f>+P10-R10</f>
        <v>5000</v>
      </c>
      <c r="T10" s="139"/>
      <c r="U10" s="139"/>
      <c r="V10" s="139"/>
      <c r="W10" s="139"/>
    </row>
    <row r="11" spans="2:23" ht="11.25">
      <c r="B11" s="249" t="s">
        <v>10</v>
      </c>
      <c r="C11" s="135"/>
      <c r="D11" s="138"/>
      <c r="E11" s="138"/>
      <c r="F11" s="138"/>
      <c r="G11" s="138"/>
      <c r="H11" s="138"/>
      <c r="I11" s="140"/>
      <c r="J11" s="140"/>
      <c r="K11" s="140"/>
      <c r="L11" s="140"/>
      <c r="M11" s="140"/>
      <c r="N11" s="140"/>
      <c r="O11" s="140"/>
      <c r="P11" s="139">
        <f t="shared" si="0"/>
        <v>0</v>
      </c>
      <c r="Q11" s="139"/>
      <c r="R11" s="139">
        <v>18000</v>
      </c>
      <c r="S11" s="139">
        <f aca="true" t="shared" si="1" ref="S11:S21">+P11-R11</f>
        <v>-18000</v>
      </c>
      <c r="T11" s="139"/>
      <c r="U11" s="139"/>
      <c r="V11" s="139"/>
      <c r="W11" s="139"/>
    </row>
    <row r="12" spans="2:23" ht="11.25">
      <c r="B12" s="249" t="s">
        <v>11</v>
      </c>
      <c r="C12" s="135"/>
      <c r="D12" s="138"/>
      <c r="E12" s="138"/>
      <c r="F12" s="138"/>
      <c r="G12" s="138"/>
      <c r="H12" s="138"/>
      <c r="I12" s="140"/>
      <c r="J12" s="140"/>
      <c r="K12" s="140"/>
      <c r="L12" s="140"/>
      <c r="M12" s="140"/>
      <c r="N12" s="140"/>
      <c r="O12" s="140"/>
      <c r="P12" s="139">
        <f t="shared" si="0"/>
        <v>0</v>
      </c>
      <c r="Q12" s="139"/>
      <c r="R12" s="139">
        <v>0</v>
      </c>
      <c r="S12" s="139">
        <f t="shared" si="1"/>
        <v>0</v>
      </c>
      <c r="T12" s="139"/>
      <c r="U12" s="139"/>
      <c r="V12" s="139"/>
      <c r="W12" s="139"/>
    </row>
    <row r="13" spans="2:23" ht="11.25">
      <c r="B13" s="249" t="s">
        <v>78</v>
      </c>
      <c r="C13" s="141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>
        <f t="shared" si="0"/>
        <v>0</v>
      </c>
      <c r="Q13" s="139"/>
      <c r="R13" s="139">
        <v>0</v>
      </c>
      <c r="S13" s="139">
        <f t="shared" si="1"/>
        <v>0</v>
      </c>
      <c r="T13" s="139"/>
      <c r="U13" s="139"/>
      <c r="V13" s="139"/>
      <c r="W13" s="139"/>
    </row>
    <row r="14" spans="2:23" ht="11.25">
      <c r="B14" s="249" t="s">
        <v>89</v>
      </c>
      <c r="C14" s="135"/>
      <c r="D14" s="138"/>
      <c r="E14" s="138">
        <v>10000</v>
      </c>
      <c r="F14" s="138"/>
      <c r="G14" s="138"/>
      <c r="H14" s="138"/>
      <c r="I14" s="140"/>
      <c r="J14" s="140"/>
      <c r="K14" s="140"/>
      <c r="L14" s="140"/>
      <c r="M14" s="140"/>
      <c r="N14" s="140"/>
      <c r="O14" s="140"/>
      <c r="P14" s="390">
        <f t="shared" si="0"/>
        <v>10000</v>
      </c>
      <c r="Q14" s="139"/>
      <c r="R14" s="139">
        <v>0</v>
      </c>
      <c r="S14" s="139">
        <f t="shared" si="1"/>
        <v>10000</v>
      </c>
      <c r="T14" s="139"/>
      <c r="U14" s="139"/>
      <c r="V14" s="139"/>
      <c r="W14" s="139"/>
    </row>
    <row r="15" spans="2:23" ht="11.25">
      <c r="B15" s="314" t="s">
        <v>184</v>
      </c>
      <c r="C15" s="135"/>
      <c r="D15" s="138">
        <v>50</v>
      </c>
      <c r="E15" s="138">
        <v>50</v>
      </c>
      <c r="F15" s="138">
        <v>50</v>
      </c>
      <c r="G15" s="138">
        <v>50</v>
      </c>
      <c r="H15" s="138">
        <v>50</v>
      </c>
      <c r="I15" s="138">
        <v>50</v>
      </c>
      <c r="J15" s="138">
        <v>50</v>
      </c>
      <c r="K15" s="138">
        <v>50</v>
      </c>
      <c r="L15" s="138">
        <v>50</v>
      </c>
      <c r="M15" s="138">
        <v>50</v>
      </c>
      <c r="N15" s="138">
        <v>50</v>
      </c>
      <c r="O15" s="138">
        <v>50</v>
      </c>
      <c r="P15" s="390">
        <f t="shared" si="0"/>
        <v>600</v>
      </c>
      <c r="Q15" s="139"/>
      <c r="R15" s="139">
        <v>250</v>
      </c>
      <c r="S15" s="139">
        <f t="shared" si="1"/>
        <v>350</v>
      </c>
      <c r="T15" s="139"/>
      <c r="U15" s="139"/>
      <c r="V15" s="139"/>
      <c r="W15" s="139"/>
    </row>
    <row r="16" spans="3:23" ht="11.25">
      <c r="C16" s="135"/>
      <c r="D16" s="138"/>
      <c r="E16" s="138"/>
      <c r="F16" s="138"/>
      <c r="G16" s="138"/>
      <c r="H16" s="138"/>
      <c r="I16" s="140"/>
      <c r="J16" s="140"/>
      <c r="K16" s="140"/>
      <c r="L16" s="140"/>
      <c r="M16" s="140"/>
      <c r="N16" s="140"/>
      <c r="O16" s="140"/>
      <c r="P16" s="138">
        <f t="shared" si="0"/>
        <v>0</v>
      </c>
      <c r="Q16" s="139"/>
      <c r="R16" s="139">
        <v>0</v>
      </c>
      <c r="S16" s="139">
        <f t="shared" si="1"/>
        <v>0</v>
      </c>
      <c r="T16" s="139"/>
      <c r="U16" s="139"/>
      <c r="V16" s="139"/>
      <c r="W16" s="139"/>
    </row>
    <row r="17" spans="2:23" ht="11.25">
      <c r="B17" s="249"/>
      <c r="C17" s="135"/>
      <c r="D17" s="138"/>
      <c r="E17" s="138"/>
      <c r="F17" s="138"/>
      <c r="G17" s="138"/>
      <c r="H17" s="138"/>
      <c r="I17" s="140"/>
      <c r="J17" s="140"/>
      <c r="K17" s="140"/>
      <c r="L17" s="140"/>
      <c r="M17" s="140"/>
      <c r="N17" s="140"/>
      <c r="O17" s="140"/>
      <c r="P17" s="138">
        <f t="shared" si="0"/>
        <v>0</v>
      </c>
      <c r="Q17" s="139"/>
      <c r="R17" s="139">
        <v>0</v>
      </c>
      <c r="S17" s="139">
        <f t="shared" si="1"/>
        <v>0</v>
      </c>
      <c r="T17" s="139"/>
      <c r="U17" s="139"/>
      <c r="V17" s="139"/>
      <c r="W17" s="139"/>
    </row>
    <row r="18" spans="2:23" ht="11.25">
      <c r="B18" s="249" t="s">
        <v>156</v>
      </c>
      <c r="C18" s="135"/>
      <c r="D18" s="138">
        <v>100</v>
      </c>
      <c r="E18" s="138">
        <f>fundraising!D14+100</f>
        <v>1600</v>
      </c>
      <c r="F18" s="138">
        <f>10000+1500+100</f>
        <v>11600</v>
      </c>
      <c r="G18" s="138">
        <f>fundraising!F13+100</f>
        <v>18100</v>
      </c>
      <c r="H18" s="138">
        <v>100</v>
      </c>
      <c r="I18" s="140">
        <v>100</v>
      </c>
      <c r="J18" s="140">
        <v>100</v>
      </c>
      <c r="K18" s="140">
        <v>100</v>
      </c>
      <c r="L18" s="140">
        <f>12000+100</f>
        <v>12100</v>
      </c>
      <c r="M18" s="140">
        <f>fundraising!M15+100</f>
        <v>20100</v>
      </c>
      <c r="N18" s="140">
        <f>fundraising!G16+100</f>
        <v>7100</v>
      </c>
      <c r="O18" s="140">
        <v>100</v>
      </c>
      <c r="P18" s="390">
        <f t="shared" si="0"/>
        <v>71200</v>
      </c>
      <c r="Q18" s="139"/>
      <c r="R18" s="139">
        <v>25400</v>
      </c>
      <c r="S18" s="139">
        <f t="shared" si="1"/>
        <v>45800</v>
      </c>
      <c r="T18" s="139"/>
      <c r="U18" s="139"/>
      <c r="V18" s="139"/>
      <c r="W18" s="139"/>
    </row>
    <row r="19" spans="2:23" ht="11.25">
      <c r="B19" s="249"/>
      <c r="C19" s="135"/>
      <c r="D19" s="138"/>
      <c r="E19" s="138"/>
      <c r="F19" s="138"/>
      <c r="G19" s="138"/>
      <c r="H19" s="138"/>
      <c r="I19" s="140"/>
      <c r="J19" s="140"/>
      <c r="K19" s="140"/>
      <c r="L19" s="140"/>
      <c r="M19" s="140"/>
      <c r="N19" s="140"/>
      <c r="O19" s="140"/>
      <c r="P19" s="138">
        <f t="shared" si="0"/>
        <v>0</v>
      </c>
      <c r="Q19" s="139"/>
      <c r="R19" s="139"/>
      <c r="S19" s="139"/>
      <c r="T19" s="139"/>
      <c r="U19" s="139"/>
      <c r="V19" s="139"/>
      <c r="W19" s="139"/>
    </row>
    <row r="20" spans="2:23" ht="11.25">
      <c r="B20" s="249"/>
      <c r="C20" s="135"/>
      <c r="D20" s="142"/>
      <c r="E20" s="142"/>
      <c r="F20" s="142"/>
      <c r="G20" s="142">
        <v>0</v>
      </c>
      <c r="H20" s="142"/>
      <c r="I20" s="143"/>
      <c r="J20" s="144"/>
      <c r="K20" s="144"/>
      <c r="L20" s="144"/>
      <c r="M20" s="144"/>
      <c r="N20" s="144"/>
      <c r="O20" s="144"/>
      <c r="P20" s="373">
        <f t="shared" si="0"/>
        <v>0</v>
      </c>
      <c r="Q20" s="139"/>
      <c r="R20" s="142">
        <v>0</v>
      </c>
      <c r="S20" s="142">
        <f t="shared" si="1"/>
        <v>0</v>
      </c>
      <c r="T20" s="139"/>
      <c r="U20" s="139"/>
      <c r="V20" s="139"/>
      <c r="W20" s="139"/>
    </row>
    <row r="21" spans="1:23" s="145" customFormat="1" ht="11.25">
      <c r="A21" s="145" t="s">
        <v>58</v>
      </c>
      <c r="B21" s="149"/>
      <c r="D21" s="146">
        <f aca="true" t="shared" si="2" ref="D21:P21">SUM(D6:D20)</f>
        <v>15444</v>
      </c>
      <c r="E21" s="146">
        <f t="shared" si="2"/>
        <v>32281</v>
      </c>
      <c r="F21" s="146">
        <f t="shared" si="2"/>
        <v>31900</v>
      </c>
      <c r="G21" s="146">
        <f t="shared" si="2"/>
        <v>37450</v>
      </c>
      <c r="H21" s="146">
        <f t="shared" si="2"/>
        <v>19450</v>
      </c>
      <c r="I21" s="146">
        <f t="shared" si="2"/>
        <v>85150</v>
      </c>
      <c r="J21" s="146">
        <f t="shared" si="2"/>
        <v>18750</v>
      </c>
      <c r="K21" s="146">
        <f t="shared" si="2"/>
        <v>19050</v>
      </c>
      <c r="L21" s="146">
        <f t="shared" si="2"/>
        <v>32549</v>
      </c>
      <c r="M21" s="146">
        <f t="shared" si="2"/>
        <v>39515</v>
      </c>
      <c r="N21" s="146">
        <f t="shared" si="2"/>
        <v>27379</v>
      </c>
      <c r="O21" s="146">
        <f t="shared" si="2"/>
        <v>20200</v>
      </c>
      <c r="P21" s="146">
        <f t="shared" si="2"/>
        <v>379118</v>
      </c>
      <c r="R21" s="146">
        <f>SUM(R6:R20)</f>
        <v>146650</v>
      </c>
      <c r="S21" s="147">
        <f t="shared" si="1"/>
        <v>232468</v>
      </c>
      <c r="T21" s="148"/>
      <c r="U21" s="148"/>
      <c r="V21" s="148"/>
      <c r="W21" s="148"/>
    </row>
    <row r="22" spans="2:23" s="145" customFormat="1" ht="11.25">
      <c r="B22" s="149"/>
      <c r="J22" s="146"/>
      <c r="O22" s="149"/>
      <c r="R22" s="146"/>
      <c r="S22" s="148"/>
      <c r="T22" s="148"/>
      <c r="U22" s="148"/>
      <c r="V22" s="148"/>
      <c r="W22" s="148"/>
    </row>
    <row r="23" spans="1:23" ht="11.25">
      <c r="A23" s="129" t="s">
        <v>14</v>
      </c>
      <c r="B23" s="388" t="s">
        <v>79</v>
      </c>
      <c r="C23" s="135"/>
      <c r="D23" s="139">
        <f>'EE'!C64</f>
        <v>6096</v>
      </c>
      <c r="E23" s="139">
        <f>'EE'!D64</f>
        <v>6088</v>
      </c>
      <c r="F23" s="139">
        <f>'EE'!E64</f>
        <v>7610</v>
      </c>
      <c r="G23" s="139">
        <f>'EE'!F64</f>
        <v>6088</v>
      </c>
      <c r="H23" s="139">
        <f>'EE'!G64</f>
        <v>8588</v>
      </c>
      <c r="I23" s="139">
        <f>'EE'!H64</f>
        <v>7610</v>
      </c>
      <c r="J23" s="139">
        <f>'EE'!I64</f>
        <v>6088</v>
      </c>
      <c r="K23" s="139">
        <f>'EE'!J64</f>
        <v>6088</v>
      </c>
      <c r="L23" s="139">
        <f>'EE'!K64</f>
        <v>7610</v>
      </c>
      <c r="M23" s="139">
        <f>'EE'!L64</f>
        <v>6088</v>
      </c>
      <c r="N23" s="139">
        <f>'EE'!M64</f>
        <v>8588</v>
      </c>
      <c r="O23" s="139">
        <f>'EE'!N64</f>
        <v>7610</v>
      </c>
      <c r="P23" s="385">
        <f aca="true" t="shared" si="3" ref="P23:P43">SUM(D23:O23)</f>
        <v>84152</v>
      </c>
      <c r="Q23" s="139"/>
      <c r="R23" s="139">
        <v>176846</v>
      </c>
      <c r="S23" s="139">
        <f>+R23-P23</f>
        <v>92694</v>
      </c>
      <c r="T23" s="139"/>
      <c r="U23" s="139"/>
      <c r="V23" s="139"/>
      <c r="W23" s="139"/>
    </row>
    <row r="24" spans="1:23" ht="11.25">
      <c r="A24" s="129"/>
      <c r="B24" s="388" t="s">
        <v>80</v>
      </c>
      <c r="C24" s="135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>
        <f t="shared" si="3"/>
        <v>0</v>
      </c>
      <c r="Q24" s="139"/>
      <c r="R24" s="139">
        <v>2500</v>
      </c>
      <c r="S24" s="139">
        <f aca="true" t="shared" si="4" ref="S24:S65">+R24-P24</f>
        <v>2500</v>
      </c>
      <c r="T24" s="139"/>
      <c r="U24" s="139"/>
      <c r="V24" s="139"/>
      <c r="W24" s="139"/>
    </row>
    <row r="25" spans="2:23" ht="11.25">
      <c r="B25" s="388" t="s">
        <v>27</v>
      </c>
      <c r="C25" s="135"/>
      <c r="D25" s="139">
        <f>'EE'!C69</f>
        <v>588.264</v>
      </c>
      <c r="E25" s="139">
        <f>'EE'!D69</f>
        <v>587.492</v>
      </c>
      <c r="F25" s="139">
        <f>'EE'!E69</f>
        <v>734.365</v>
      </c>
      <c r="G25" s="139">
        <f>'EE'!F69</f>
        <v>587.492</v>
      </c>
      <c r="H25" s="139">
        <f>'EE'!G69</f>
        <v>828.742</v>
      </c>
      <c r="I25" s="139">
        <f>'EE'!H69</f>
        <v>734.365</v>
      </c>
      <c r="J25" s="139">
        <f>'EE'!I69</f>
        <v>587.492</v>
      </c>
      <c r="K25" s="139">
        <f>'EE'!J69</f>
        <v>587.492</v>
      </c>
      <c r="L25" s="139">
        <f>'EE'!K69</f>
        <v>734.365</v>
      </c>
      <c r="M25" s="139">
        <f>'EE'!L69</f>
        <v>587.492</v>
      </c>
      <c r="N25" s="139">
        <f>'EE'!M69</f>
        <v>828.742</v>
      </c>
      <c r="O25" s="139">
        <f>'EE'!N69</f>
        <v>734.365</v>
      </c>
      <c r="P25" s="385">
        <f t="shared" si="3"/>
        <v>8120.668</v>
      </c>
      <c r="Q25" s="139"/>
      <c r="R25" s="139">
        <v>35450</v>
      </c>
      <c r="S25" s="139">
        <f t="shared" si="4"/>
        <v>27329.332000000002</v>
      </c>
      <c r="T25" s="139"/>
      <c r="U25" s="139"/>
      <c r="V25" s="139"/>
      <c r="W25" s="139"/>
    </row>
    <row r="26" spans="2:23" ht="11.25">
      <c r="B26" s="249" t="s">
        <v>82</v>
      </c>
      <c r="C26" s="135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>
        <f t="shared" si="3"/>
        <v>0</v>
      </c>
      <c r="Q26" s="139"/>
      <c r="R26" s="139"/>
      <c r="S26" s="139"/>
      <c r="T26" s="139"/>
      <c r="U26" s="139"/>
      <c r="V26" s="139"/>
      <c r="W26" s="139"/>
    </row>
    <row r="27" spans="2:23" ht="11.25">
      <c r="B27" s="249" t="s">
        <v>99</v>
      </c>
      <c r="C27" s="135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>
        <f t="shared" si="3"/>
        <v>0</v>
      </c>
      <c r="Q27" s="139"/>
      <c r="R27" s="139"/>
      <c r="S27" s="139"/>
      <c r="T27" s="139"/>
      <c r="U27" s="139"/>
      <c r="V27" s="139"/>
      <c r="W27" s="139"/>
    </row>
    <row r="28" spans="1:23" ht="11.25">
      <c r="A28" s="134" t="s">
        <v>81</v>
      </c>
      <c r="B28" s="250" t="s">
        <v>88</v>
      </c>
      <c r="C28" s="135"/>
      <c r="D28" s="142">
        <v>225</v>
      </c>
      <c r="E28" s="142">
        <v>225</v>
      </c>
      <c r="F28" s="142">
        <v>225</v>
      </c>
      <c r="G28" s="142">
        <v>225</v>
      </c>
      <c r="H28" s="142">
        <v>225</v>
      </c>
      <c r="I28" s="142">
        <v>225</v>
      </c>
      <c r="J28" s="142">
        <v>225</v>
      </c>
      <c r="K28" s="142">
        <v>225</v>
      </c>
      <c r="L28" s="142">
        <v>225</v>
      </c>
      <c r="M28" s="142">
        <v>225</v>
      </c>
      <c r="N28" s="142">
        <v>225</v>
      </c>
      <c r="O28" s="142">
        <v>225</v>
      </c>
      <c r="P28" s="142">
        <f t="shared" si="3"/>
        <v>2700</v>
      </c>
      <c r="Q28" s="139"/>
      <c r="R28" s="139">
        <v>6480</v>
      </c>
      <c r="S28" s="139">
        <f t="shared" si="4"/>
        <v>3780</v>
      </c>
      <c r="T28" s="139"/>
      <c r="U28" s="139"/>
      <c r="V28" s="139"/>
      <c r="W28" s="139"/>
    </row>
    <row r="29" spans="2:23" ht="11.25">
      <c r="B29" s="250" t="s">
        <v>83</v>
      </c>
      <c r="C29" s="135"/>
      <c r="D29" s="139">
        <f>SUM(D23:D28)</f>
        <v>6909.264</v>
      </c>
      <c r="E29" s="139">
        <f aca="true" t="shared" si="5" ref="E29:P29">SUM(E23:E28)</f>
        <v>6900.492</v>
      </c>
      <c r="F29" s="139">
        <f t="shared" si="5"/>
        <v>8569.365</v>
      </c>
      <c r="G29" s="139">
        <f t="shared" si="5"/>
        <v>6900.492</v>
      </c>
      <c r="H29" s="139">
        <f t="shared" si="5"/>
        <v>9641.742</v>
      </c>
      <c r="I29" s="139">
        <f t="shared" si="5"/>
        <v>8569.365</v>
      </c>
      <c r="J29" s="139">
        <f t="shared" si="5"/>
        <v>6900.492</v>
      </c>
      <c r="K29" s="139">
        <f t="shared" si="5"/>
        <v>6900.492</v>
      </c>
      <c r="L29" s="139">
        <f t="shared" si="5"/>
        <v>8569.365</v>
      </c>
      <c r="M29" s="139">
        <f t="shared" si="5"/>
        <v>6900.492</v>
      </c>
      <c r="N29" s="139">
        <f t="shared" si="5"/>
        <v>9641.742</v>
      </c>
      <c r="O29" s="139">
        <f t="shared" si="5"/>
        <v>8569.365</v>
      </c>
      <c r="P29" s="391">
        <f t="shared" si="5"/>
        <v>94972.668</v>
      </c>
      <c r="Q29" s="139"/>
      <c r="R29" s="139">
        <v>0</v>
      </c>
      <c r="S29" s="139">
        <f t="shared" si="4"/>
        <v>-94972.668</v>
      </c>
      <c r="T29" s="139"/>
      <c r="U29" s="139"/>
      <c r="V29" s="139"/>
      <c r="W29" s="139"/>
    </row>
    <row r="30" spans="2:23" ht="11.25">
      <c r="B30" s="250"/>
      <c r="C30" s="135"/>
      <c r="D30" s="139"/>
      <c r="E30" s="139"/>
      <c r="F30" s="139"/>
      <c r="G30" s="139"/>
      <c r="H30" s="139"/>
      <c r="I30" s="140"/>
      <c r="J30" s="140"/>
      <c r="K30" s="140"/>
      <c r="L30" s="140"/>
      <c r="M30" s="140"/>
      <c r="N30" s="140"/>
      <c r="O30" s="140"/>
      <c r="P30" s="139"/>
      <c r="Q30" s="139"/>
      <c r="R30" s="139">
        <v>10250</v>
      </c>
      <c r="S30" s="139">
        <f t="shared" si="4"/>
        <v>10250</v>
      </c>
      <c r="T30" s="139"/>
      <c r="U30" s="139"/>
      <c r="V30" s="139"/>
      <c r="W30" s="139"/>
    </row>
    <row r="31" spans="2:23" ht="11.25">
      <c r="B31" s="250" t="s">
        <v>15</v>
      </c>
      <c r="C31" s="135"/>
      <c r="D31" s="139">
        <v>0</v>
      </c>
      <c r="E31" s="139">
        <v>25</v>
      </c>
      <c r="F31" s="139">
        <v>25</v>
      </c>
      <c r="G31" s="139">
        <v>25</v>
      </c>
      <c r="H31" s="139">
        <v>0</v>
      </c>
      <c r="I31" s="139">
        <v>0</v>
      </c>
      <c r="J31" s="139">
        <v>0</v>
      </c>
      <c r="K31" s="139">
        <v>0</v>
      </c>
      <c r="L31" s="139">
        <v>0</v>
      </c>
      <c r="M31" s="139">
        <v>25</v>
      </c>
      <c r="N31" s="139">
        <v>25</v>
      </c>
      <c r="O31" s="139">
        <v>25</v>
      </c>
      <c r="P31" s="391">
        <f t="shared" si="3"/>
        <v>150</v>
      </c>
      <c r="Q31" s="139"/>
      <c r="R31" s="139">
        <v>0</v>
      </c>
      <c r="S31" s="139">
        <f t="shared" si="4"/>
        <v>-150</v>
      </c>
      <c r="T31" s="139"/>
      <c r="U31" s="139"/>
      <c r="V31" s="139"/>
      <c r="W31" s="139"/>
    </row>
    <row r="32" spans="2:23" ht="11.25">
      <c r="B32" s="250" t="s">
        <v>62</v>
      </c>
      <c r="C32" s="135"/>
      <c r="D32" s="139">
        <v>0</v>
      </c>
      <c r="E32" s="139">
        <v>0</v>
      </c>
      <c r="F32" s="139">
        <v>0</v>
      </c>
      <c r="G32" s="139">
        <v>0</v>
      </c>
      <c r="H32" s="139">
        <v>0</v>
      </c>
      <c r="I32" s="139">
        <v>0</v>
      </c>
      <c r="J32" s="139">
        <v>0</v>
      </c>
      <c r="K32" s="139">
        <v>0</v>
      </c>
      <c r="L32" s="139">
        <v>0</v>
      </c>
      <c r="M32" s="139">
        <v>0</v>
      </c>
      <c r="N32" s="139">
        <v>0</v>
      </c>
      <c r="O32" s="139">
        <v>0</v>
      </c>
      <c r="P32" s="139">
        <f t="shared" si="3"/>
        <v>0</v>
      </c>
      <c r="Q32" s="139"/>
      <c r="R32" s="139">
        <v>1500</v>
      </c>
      <c r="S32" s="139">
        <f t="shared" si="4"/>
        <v>1500</v>
      </c>
      <c r="T32" s="139"/>
      <c r="U32" s="139"/>
      <c r="V32" s="139"/>
      <c r="W32" s="139"/>
    </row>
    <row r="33" spans="2:23" ht="11.25">
      <c r="B33" s="250" t="s">
        <v>16</v>
      </c>
      <c r="C33" s="135"/>
      <c r="D33" s="139">
        <v>200</v>
      </c>
      <c r="E33" s="139">
        <v>200</v>
      </c>
      <c r="F33" s="139">
        <v>200</v>
      </c>
      <c r="G33" s="139">
        <v>200</v>
      </c>
      <c r="H33" s="139">
        <v>200</v>
      </c>
      <c r="I33" s="139">
        <v>200</v>
      </c>
      <c r="J33" s="139">
        <v>200</v>
      </c>
      <c r="K33" s="139">
        <v>200</v>
      </c>
      <c r="L33" s="139">
        <v>200</v>
      </c>
      <c r="M33" s="139">
        <v>200</v>
      </c>
      <c r="N33" s="139">
        <v>200</v>
      </c>
      <c r="O33" s="139">
        <v>200</v>
      </c>
      <c r="P33" s="391">
        <f t="shared" si="3"/>
        <v>2400</v>
      </c>
      <c r="Q33" s="139"/>
      <c r="R33" s="139">
        <v>2900</v>
      </c>
      <c r="S33" s="139">
        <f t="shared" si="4"/>
        <v>500</v>
      </c>
      <c r="T33" s="139"/>
      <c r="U33" s="139"/>
      <c r="V33" s="139"/>
      <c r="W33" s="139"/>
    </row>
    <row r="34" spans="2:23" ht="11.25">
      <c r="B34" s="250" t="s">
        <v>17</v>
      </c>
      <c r="C34" s="135"/>
      <c r="D34" s="139">
        <v>20</v>
      </c>
      <c r="E34" s="139">
        <v>20</v>
      </c>
      <c r="F34" s="139">
        <v>20</v>
      </c>
      <c r="G34" s="139">
        <v>20</v>
      </c>
      <c r="H34" s="139">
        <v>20</v>
      </c>
      <c r="I34" s="139">
        <v>20</v>
      </c>
      <c r="J34" s="139">
        <v>20</v>
      </c>
      <c r="K34" s="139">
        <v>20</v>
      </c>
      <c r="L34" s="139">
        <v>20</v>
      </c>
      <c r="M34" s="139">
        <v>20</v>
      </c>
      <c r="N34" s="139">
        <v>20</v>
      </c>
      <c r="O34" s="139">
        <v>20</v>
      </c>
      <c r="P34" s="391">
        <f t="shared" si="3"/>
        <v>240</v>
      </c>
      <c r="Q34" s="139"/>
      <c r="R34" s="139">
        <v>0</v>
      </c>
      <c r="S34" s="139">
        <f t="shared" si="4"/>
        <v>-240</v>
      </c>
      <c r="T34" s="139"/>
      <c r="U34" s="139"/>
      <c r="V34" s="139"/>
      <c r="W34" s="139"/>
    </row>
    <row r="35" spans="2:23" ht="11.25">
      <c r="B35" s="250" t="s">
        <v>35</v>
      </c>
      <c r="C35" s="135"/>
      <c r="D35" s="139">
        <v>1165</v>
      </c>
      <c r="E35" s="139">
        <v>1165</v>
      </c>
      <c r="F35" s="139">
        <v>1165</v>
      </c>
      <c r="G35" s="139">
        <v>1165</v>
      </c>
      <c r="H35" s="139">
        <v>1165</v>
      </c>
      <c r="I35" s="139">
        <v>1165</v>
      </c>
      <c r="J35" s="139">
        <v>1165</v>
      </c>
      <c r="K35" s="139">
        <v>1165</v>
      </c>
      <c r="L35" s="139">
        <v>1165</v>
      </c>
      <c r="M35" s="139">
        <v>1165</v>
      </c>
      <c r="N35" s="139">
        <v>1165</v>
      </c>
      <c r="O35" s="139">
        <v>1165</v>
      </c>
      <c r="P35" s="391">
        <f t="shared" si="3"/>
        <v>13980</v>
      </c>
      <c r="Q35" s="139"/>
      <c r="R35" s="139">
        <v>20120</v>
      </c>
      <c r="S35" s="139">
        <f t="shared" si="4"/>
        <v>6140</v>
      </c>
      <c r="T35" s="139"/>
      <c r="U35" s="139"/>
      <c r="V35" s="139"/>
      <c r="W35" s="139"/>
    </row>
    <row r="36" spans="2:23" ht="11.25">
      <c r="B36" s="250" t="s">
        <v>63</v>
      </c>
      <c r="C36" s="135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>
        <f t="shared" si="3"/>
        <v>0</v>
      </c>
      <c r="Q36" s="139"/>
      <c r="R36" s="139">
        <v>2500</v>
      </c>
      <c r="S36" s="139">
        <f t="shared" si="4"/>
        <v>2500</v>
      </c>
      <c r="T36" s="139"/>
      <c r="U36" s="139"/>
      <c r="V36" s="139"/>
      <c r="W36" s="139"/>
    </row>
    <row r="37" spans="2:23" ht="11.25">
      <c r="B37" s="250" t="s">
        <v>251</v>
      </c>
      <c r="C37" s="135"/>
      <c r="D37" s="139">
        <v>0</v>
      </c>
      <c r="E37" s="139">
        <v>0</v>
      </c>
      <c r="F37" s="139">
        <v>0</v>
      </c>
      <c r="G37" s="139">
        <v>0</v>
      </c>
      <c r="H37" s="139">
        <v>0</v>
      </c>
      <c r="I37" s="139">
        <v>0</v>
      </c>
      <c r="J37" s="139">
        <v>0</v>
      </c>
      <c r="K37" s="139">
        <v>0</v>
      </c>
      <c r="L37" s="139">
        <v>0</v>
      </c>
      <c r="M37" s="139">
        <v>0</v>
      </c>
      <c r="N37" s="139">
        <v>0</v>
      </c>
      <c r="O37" s="139">
        <v>0</v>
      </c>
      <c r="P37" s="363">
        <f t="shared" si="3"/>
        <v>0</v>
      </c>
      <c r="Q37" s="139"/>
      <c r="R37" s="139">
        <v>6000</v>
      </c>
      <c r="S37" s="139">
        <f t="shared" si="4"/>
        <v>6000</v>
      </c>
      <c r="T37" s="139"/>
      <c r="U37" s="139"/>
      <c r="V37" s="139"/>
      <c r="W37" s="139"/>
    </row>
    <row r="38" spans="2:23" ht="11.25">
      <c r="B38" s="250" t="s">
        <v>146</v>
      </c>
      <c r="C38" s="141"/>
      <c r="D38" s="139"/>
      <c r="E38" s="139"/>
      <c r="F38" s="139">
        <v>100</v>
      </c>
      <c r="G38" s="139"/>
      <c r="H38" s="139"/>
      <c r="I38" s="139">
        <v>100</v>
      </c>
      <c r="J38" s="139"/>
      <c r="K38" s="139"/>
      <c r="L38" s="139">
        <v>100</v>
      </c>
      <c r="M38" s="139"/>
      <c r="N38" s="139">
        <v>100</v>
      </c>
      <c r="O38" s="139"/>
      <c r="P38" s="391">
        <f t="shared" si="3"/>
        <v>400</v>
      </c>
      <c r="Q38" s="139"/>
      <c r="R38" s="139">
        <v>0</v>
      </c>
      <c r="S38" s="139">
        <f t="shared" si="4"/>
        <v>-400</v>
      </c>
      <c r="T38" s="139"/>
      <c r="U38" s="139"/>
      <c r="V38" s="139"/>
      <c r="W38" s="139"/>
    </row>
    <row r="39" spans="2:23" ht="11.25">
      <c r="B39" s="250" t="s">
        <v>87</v>
      </c>
      <c r="C39" s="135"/>
      <c r="D39" s="139">
        <v>150</v>
      </c>
      <c r="E39" s="139">
        <v>150</v>
      </c>
      <c r="F39" s="139">
        <v>150</v>
      </c>
      <c r="G39" s="139">
        <v>150</v>
      </c>
      <c r="H39" s="139">
        <v>150</v>
      </c>
      <c r="I39" s="139">
        <v>150</v>
      </c>
      <c r="J39" s="139">
        <v>150</v>
      </c>
      <c r="K39" s="139">
        <v>150</v>
      </c>
      <c r="L39" s="139">
        <v>150</v>
      </c>
      <c r="M39" s="139">
        <v>150</v>
      </c>
      <c r="N39" s="139">
        <v>150</v>
      </c>
      <c r="O39" s="139">
        <v>150</v>
      </c>
      <c r="P39" s="391">
        <f t="shared" si="3"/>
        <v>1800</v>
      </c>
      <c r="Q39" s="139"/>
      <c r="R39" s="139">
        <v>3000</v>
      </c>
      <c r="S39" s="139">
        <f t="shared" si="4"/>
        <v>1200</v>
      </c>
      <c r="T39" s="139"/>
      <c r="U39" s="139"/>
      <c r="V39" s="139"/>
      <c r="W39" s="139"/>
    </row>
    <row r="40" spans="2:23" ht="11.25">
      <c r="B40" s="250" t="s">
        <v>20</v>
      </c>
      <c r="C40" s="135"/>
      <c r="D40" s="139">
        <v>300</v>
      </c>
      <c r="E40" s="139">
        <v>300</v>
      </c>
      <c r="F40" s="139">
        <v>300</v>
      </c>
      <c r="G40" s="139">
        <v>300</v>
      </c>
      <c r="H40" s="139">
        <v>300</v>
      </c>
      <c r="I40" s="139">
        <v>300</v>
      </c>
      <c r="J40" s="139">
        <v>300</v>
      </c>
      <c r="K40" s="139">
        <v>300</v>
      </c>
      <c r="L40" s="139">
        <v>300</v>
      </c>
      <c r="M40" s="139">
        <v>300</v>
      </c>
      <c r="N40" s="139">
        <v>300</v>
      </c>
      <c r="O40" s="139">
        <v>300</v>
      </c>
      <c r="P40" s="391">
        <f t="shared" si="3"/>
        <v>3600</v>
      </c>
      <c r="Q40" s="139"/>
      <c r="R40" s="139">
        <v>400</v>
      </c>
      <c r="S40" s="139">
        <f t="shared" si="4"/>
        <v>-3200</v>
      </c>
      <c r="T40" s="139"/>
      <c r="U40" s="139"/>
      <c r="V40" s="139"/>
      <c r="W40" s="139"/>
    </row>
    <row r="41" spans="2:23" ht="11.25">
      <c r="B41" s="250" t="s">
        <v>212</v>
      </c>
      <c r="C41" s="135"/>
      <c r="D41" s="139">
        <v>575</v>
      </c>
      <c r="E41" s="139">
        <v>575</v>
      </c>
      <c r="F41" s="139">
        <v>575</v>
      </c>
      <c r="G41" s="139">
        <v>575</v>
      </c>
      <c r="H41" s="139">
        <v>575</v>
      </c>
      <c r="I41" s="139">
        <v>575</v>
      </c>
      <c r="J41" s="139">
        <v>575</v>
      </c>
      <c r="K41" s="139">
        <v>575</v>
      </c>
      <c r="L41" s="139">
        <v>575</v>
      </c>
      <c r="M41" s="139">
        <v>575</v>
      </c>
      <c r="N41" s="139">
        <v>575</v>
      </c>
      <c r="O41" s="139">
        <v>575</v>
      </c>
      <c r="P41" s="391">
        <f t="shared" si="3"/>
        <v>6900</v>
      </c>
      <c r="Q41" s="139"/>
      <c r="R41" s="139"/>
      <c r="S41" s="139"/>
      <c r="T41" s="139"/>
      <c r="U41" s="139"/>
      <c r="V41" s="139"/>
      <c r="W41" s="139"/>
    </row>
    <row r="42" spans="2:23" ht="11.25">
      <c r="B42" s="250" t="s">
        <v>21</v>
      </c>
      <c r="C42" s="135"/>
      <c r="D42" s="139">
        <v>2000</v>
      </c>
      <c r="E42" s="139">
        <v>2500</v>
      </c>
      <c r="F42" s="139">
        <v>3000</v>
      </c>
      <c r="G42" s="139">
        <v>2500</v>
      </c>
      <c r="H42" s="139">
        <v>2000</v>
      </c>
      <c r="I42" s="139">
        <v>3000</v>
      </c>
      <c r="J42" s="139">
        <v>2000</v>
      </c>
      <c r="K42" s="139">
        <v>3000</v>
      </c>
      <c r="L42" s="139">
        <v>4000</v>
      </c>
      <c r="M42" s="139">
        <v>4500</v>
      </c>
      <c r="N42" s="139">
        <v>3000</v>
      </c>
      <c r="O42" s="139">
        <v>2000</v>
      </c>
      <c r="P42" s="391">
        <f t="shared" si="3"/>
        <v>33500</v>
      </c>
      <c r="Q42" s="139"/>
      <c r="R42" s="139">
        <v>0</v>
      </c>
      <c r="S42" s="139">
        <f t="shared" si="4"/>
        <v>-33500</v>
      </c>
      <c r="T42" s="139"/>
      <c r="U42" s="139"/>
      <c r="V42" s="139"/>
      <c r="W42" s="139"/>
    </row>
    <row r="43" spans="2:23" ht="11.25">
      <c r="B43" s="250" t="s">
        <v>22</v>
      </c>
      <c r="C43" s="135"/>
      <c r="D43" s="139">
        <v>1075</v>
      </c>
      <c r="E43" s="139">
        <v>1075</v>
      </c>
      <c r="F43" s="139">
        <v>1075</v>
      </c>
      <c r="G43" s="139">
        <v>1075</v>
      </c>
      <c r="H43" s="139">
        <v>1075</v>
      </c>
      <c r="I43" s="139">
        <v>1075</v>
      </c>
      <c r="J43" s="139">
        <v>1075</v>
      </c>
      <c r="K43" s="139">
        <v>1075</v>
      </c>
      <c r="L43" s="139">
        <v>1075</v>
      </c>
      <c r="M43" s="139">
        <v>1075</v>
      </c>
      <c r="N43" s="139">
        <v>1075</v>
      </c>
      <c r="O43" s="139">
        <v>1075</v>
      </c>
      <c r="P43" s="391">
        <f t="shared" si="3"/>
        <v>12900</v>
      </c>
      <c r="Q43" s="139"/>
      <c r="R43" s="139">
        <v>19250</v>
      </c>
      <c r="S43" s="139">
        <f t="shared" si="4"/>
        <v>6350</v>
      </c>
      <c r="T43" s="139"/>
      <c r="U43" s="139"/>
      <c r="V43" s="139"/>
      <c r="W43" s="139"/>
    </row>
    <row r="44" spans="2:23" ht="11.25">
      <c r="B44" s="250" t="s">
        <v>23</v>
      </c>
      <c r="C44" s="135"/>
      <c r="D44" s="139">
        <v>25</v>
      </c>
      <c r="E44" s="139">
        <v>25</v>
      </c>
      <c r="F44" s="139">
        <v>25</v>
      </c>
      <c r="G44" s="139">
        <v>25</v>
      </c>
      <c r="H44" s="139">
        <v>25</v>
      </c>
      <c r="I44" s="139">
        <v>25</v>
      </c>
      <c r="J44" s="139">
        <v>25</v>
      </c>
      <c r="K44" s="139">
        <v>25</v>
      </c>
      <c r="L44" s="139">
        <v>25</v>
      </c>
      <c r="M44" s="139">
        <v>25</v>
      </c>
      <c r="N44" s="139">
        <v>25</v>
      </c>
      <c r="O44" s="139">
        <v>25</v>
      </c>
      <c r="P44" s="391">
        <f>SUM(D44:O44)</f>
        <v>300</v>
      </c>
      <c r="Q44" s="139"/>
      <c r="R44" s="139">
        <v>0</v>
      </c>
      <c r="S44" s="139">
        <f t="shared" si="4"/>
        <v>-300</v>
      </c>
      <c r="T44" s="139"/>
      <c r="U44" s="139"/>
      <c r="V44" s="139"/>
      <c r="W44" s="139"/>
    </row>
    <row r="45" spans="2:23" ht="11.25">
      <c r="B45" s="250" t="s">
        <v>24</v>
      </c>
      <c r="C45" s="135"/>
      <c r="D45" s="139">
        <v>0</v>
      </c>
      <c r="E45" s="139">
        <v>0</v>
      </c>
      <c r="F45" s="139">
        <v>0</v>
      </c>
      <c r="G45" s="139">
        <v>0</v>
      </c>
      <c r="H45" s="139">
        <v>0</v>
      </c>
      <c r="I45" s="139">
        <v>0</v>
      </c>
      <c r="J45" s="139">
        <v>0</v>
      </c>
      <c r="K45" s="139">
        <v>0</v>
      </c>
      <c r="L45" s="139">
        <v>0</v>
      </c>
      <c r="M45" s="139">
        <v>0</v>
      </c>
      <c r="N45" s="139">
        <v>0</v>
      </c>
      <c r="O45" s="139">
        <v>0</v>
      </c>
      <c r="P45" s="139">
        <f aca="true" t="shared" si="6" ref="P45:P65">SUM(D45:O45)</f>
        <v>0</v>
      </c>
      <c r="Q45" s="139"/>
      <c r="R45" s="139">
        <v>12350</v>
      </c>
      <c r="S45" s="139">
        <f t="shared" si="4"/>
        <v>12350</v>
      </c>
      <c r="T45" s="139"/>
      <c r="U45" s="150"/>
      <c r="V45" s="139"/>
      <c r="W45" s="139"/>
    </row>
    <row r="46" spans="2:23" ht="11.25">
      <c r="B46" s="250" t="s">
        <v>25</v>
      </c>
      <c r="C46" s="135"/>
      <c r="D46" s="139">
        <v>0</v>
      </c>
      <c r="E46" s="139">
        <v>0</v>
      </c>
      <c r="F46" s="139">
        <v>0</v>
      </c>
      <c r="G46" s="139">
        <v>0</v>
      </c>
      <c r="H46" s="139">
        <v>0</v>
      </c>
      <c r="I46" s="139">
        <v>0</v>
      </c>
      <c r="J46" s="139">
        <v>0</v>
      </c>
      <c r="K46" s="139">
        <v>0</v>
      </c>
      <c r="L46" s="139">
        <v>0</v>
      </c>
      <c r="M46" s="139">
        <v>0</v>
      </c>
      <c r="N46" s="139">
        <v>0</v>
      </c>
      <c r="O46" s="139">
        <v>0</v>
      </c>
      <c r="P46" s="139">
        <f t="shared" si="6"/>
        <v>0</v>
      </c>
      <c r="Q46" s="139"/>
      <c r="R46" s="139">
        <v>3024</v>
      </c>
      <c r="S46" s="139">
        <f t="shared" si="4"/>
        <v>3024</v>
      </c>
      <c r="T46" s="139"/>
      <c r="U46" s="139"/>
      <c r="V46" s="139"/>
      <c r="W46" s="139"/>
    </row>
    <row r="47" spans="2:23" ht="11.25">
      <c r="B47" s="250" t="s">
        <v>66</v>
      </c>
      <c r="C47" s="135"/>
      <c r="D47" s="139">
        <v>0</v>
      </c>
      <c r="E47" s="139">
        <v>0</v>
      </c>
      <c r="F47" s="139">
        <v>0</v>
      </c>
      <c r="G47" s="139">
        <v>0</v>
      </c>
      <c r="H47" s="139">
        <v>0</v>
      </c>
      <c r="I47" s="139">
        <v>0</v>
      </c>
      <c r="J47" s="139">
        <v>0</v>
      </c>
      <c r="K47" s="139">
        <v>0</v>
      </c>
      <c r="L47" s="139">
        <v>0</v>
      </c>
      <c r="M47" s="139">
        <v>0</v>
      </c>
      <c r="N47" s="139">
        <v>0</v>
      </c>
      <c r="O47" s="139">
        <v>0</v>
      </c>
      <c r="P47" s="139">
        <f t="shared" si="6"/>
        <v>0</v>
      </c>
      <c r="Q47" s="139"/>
      <c r="R47" s="139">
        <v>300</v>
      </c>
      <c r="S47" s="139">
        <f t="shared" si="4"/>
        <v>300</v>
      </c>
      <c r="T47" s="139"/>
      <c r="U47" s="139"/>
      <c r="V47" s="139"/>
      <c r="W47" s="139"/>
    </row>
    <row r="48" spans="2:23" ht="11.25">
      <c r="B48" s="250" t="s">
        <v>26</v>
      </c>
      <c r="C48" s="135"/>
      <c r="D48" s="139">
        <v>150</v>
      </c>
      <c r="E48" s="139">
        <v>150</v>
      </c>
      <c r="F48" s="139">
        <v>150</v>
      </c>
      <c r="G48" s="139">
        <v>150</v>
      </c>
      <c r="H48" s="139">
        <v>200</v>
      </c>
      <c r="I48" s="139">
        <v>150</v>
      </c>
      <c r="J48" s="139">
        <v>150</v>
      </c>
      <c r="K48" s="139">
        <v>150</v>
      </c>
      <c r="L48" s="139">
        <v>200</v>
      </c>
      <c r="M48" s="139">
        <v>100</v>
      </c>
      <c r="N48" s="139">
        <v>100</v>
      </c>
      <c r="O48" s="139">
        <v>100</v>
      </c>
      <c r="P48" s="391">
        <f t="shared" si="6"/>
        <v>1750</v>
      </c>
      <c r="Q48" s="139"/>
      <c r="R48" s="139">
        <v>250</v>
      </c>
      <c r="S48" s="139">
        <f t="shared" si="4"/>
        <v>-1500</v>
      </c>
      <c r="T48" s="139"/>
      <c r="U48" s="139"/>
      <c r="V48" s="139"/>
      <c r="W48" s="139"/>
    </row>
    <row r="49" spans="2:23" ht="11.25">
      <c r="B49" s="250" t="s">
        <v>100</v>
      </c>
      <c r="C49" s="135"/>
      <c r="D49" s="139">
        <v>0</v>
      </c>
      <c r="E49" s="139">
        <v>0</v>
      </c>
      <c r="F49" s="139">
        <v>0</v>
      </c>
      <c r="G49" s="139">
        <v>0</v>
      </c>
      <c r="H49" s="139">
        <v>0</v>
      </c>
      <c r="I49" s="139">
        <v>0</v>
      </c>
      <c r="J49" s="139">
        <v>0</v>
      </c>
      <c r="K49" s="139">
        <v>0</v>
      </c>
      <c r="L49" s="139">
        <v>0</v>
      </c>
      <c r="M49" s="139">
        <v>0</v>
      </c>
      <c r="N49" s="139">
        <v>0</v>
      </c>
      <c r="O49" s="139">
        <v>0</v>
      </c>
      <c r="P49" s="139">
        <f t="shared" si="6"/>
        <v>0</v>
      </c>
      <c r="Q49" s="139"/>
      <c r="R49" s="139"/>
      <c r="S49" s="139"/>
      <c r="T49" s="139"/>
      <c r="U49" s="139"/>
      <c r="V49" s="139"/>
      <c r="W49" s="139"/>
    </row>
    <row r="50" spans="2:23" ht="11.25">
      <c r="B50" s="250" t="s">
        <v>101</v>
      </c>
      <c r="C50" s="135"/>
      <c r="D50" s="139">
        <v>0</v>
      </c>
      <c r="E50" s="139">
        <v>0</v>
      </c>
      <c r="F50" s="139">
        <v>0</v>
      </c>
      <c r="G50" s="139">
        <v>0</v>
      </c>
      <c r="H50" s="139">
        <v>0</v>
      </c>
      <c r="I50" s="139">
        <v>0</v>
      </c>
      <c r="J50" s="139">
        <v>0</v>
      </c>
      <c r="K50" s="139">
        <v>0</v>
      </c>
      <c r="L50" s="139">
        <v>0</v>
      </c>
      <c r="M50" s="139">
        <v>0</v>
      </c>
      <c r="N50" s="139">
        <v>0</v>
      </c>
      <c r="O50" s="139">
        <v>0</v>
      </c>
      <c r="P50" s="139">
        <f t="shared" si="6"/>
        <v>0</v>
      </c>
      <c r="Q50" s="139"/>
      <c r="R50" s="139"/>
      <c r="S50" s="139"/>
      <c r="T50" s="139"/>
      <c r="U50" s="139"/>
      <c r="V50" s="139"/>
      <c r="W50" s="139"/>
    </row>
    <row r="51" spans="2:23" ht="11.25">
      <c r="B51" s="250" t="s">
        <v>102</v>
      </c>
      <c r="C51" s="135"/>
      <c r="D51" s="139">
        <v>0</v>
      </c>
      <c r="E51" s="139">
        <v>0</v>
      </c>
      <c r="F51" s="139">
        <v>0</v>
      </c>
      <c r="G51" s="139">
        <v>0</v>
      </c>
      <c r="H51" s="139">
        <v>0</v>
      </c>
      <c r="I51" s="139">
        <v>0</v>
      </c>
      <c r="J51" s="139">
        <v>0</v>
      </c>
      <c r="K51" s="139">
        <v>0</v>
      </c>
      <c r="L51" s="139">
        <v>0</v>
      </c>
      <c r="M51" s="139">
        <v>0</v>
      </c>
      <c r="N51" s="139">
        <v>0</v>
      </c>
      <c r="O51" s="139">
        <v>0</v>
      </c>
      <c r="P51" s="139">
        <f t="shared" si="6"/>
        <v>0</v>
      </c>
      <c r="Q51" s="139"/>
      <c r="R51" s="139"/>
      <c r="S51" s="139"/>
      <c r="T51" s="139"/>
      <c r="U51" s="139"/>
      <c r="V51" s="139"/>
      <c r="W51" s="139"/>
    </row>
    <row r="52" spans="2:23" ht="11.25">
      <c r="B52" s="250" t="s">
        <v>103</v>
      </c>
      <c r="C52" s="135"/>
      <c r="D52" s="139">
        <v>0</v>
      </c>
      <c r="E52" s="139">
        <v>0</v>
      </c>
      <c r="F52" s="139">
        <v>0</v>
      </c>
      <c r="G52" s="139">
        <v>0</v>
      </c>
      <c r="H52" s="139">
        <v>0</v>
      </c>
      <c r="I52" s="139">
        <v>0</v>
      </c>
      <c r="J52" s="139">
        <v>0</v>
      </c>
      <c r="K52" s="139">
        <v>0</v>
      </c>
      <c r="L52" s="139">
        <v>0</v>
      </c>
      <c r="M52" s="139">
        <v>0</v>
      </c>
      <c r="N52" s="139">
        <v>0</v>
      </c>
      <c r="O52" s="139">
        <v>0</v>
      </c>
      <c r="P52" s="139">
        <f t="shared" si="6"/>
        <v>0</v>
      </c>
      <c r="Q52" s="139"/>
      <c r="R52" s="139"/>
      <c r="S52" s="139"/>
      <c r="T52" s="139"/>
      <c r="U52" s="139"/>
      <c r="V52" s="139"/>
      <c r="W52" s="139"/>
    </row>
    <row r="53" spans="2:23" ht="11.25">
      <c r="B53" s="250" t="s">
        <v>259</v>
      </c>
      <c r="C53" s="135"/>
      <c r="D53" s="139">
        <v>400</v>
      </c>
      <c r="E53" s="139">
        <v>400</v>
      </c>
      <c r="F53" s="139">
        <v>400</v>
      </c>
      <c r="G53" s="139">
        <v>400</v>
      </c>
      <c r="H53" s="139">
        <v>400</v>
      </c>
      <c r="I53" s="139">
        <v>400</v>
      </c>
      <c r="J53" s="139">
        <v>400</v>
      </c>
      <c r="K53" s="139">
        <v>400</v>
      </c>
      <c r="L53" s="139">
        <v>400</v>
      </c>
      <c r="M53" s="139">
        <v>400</v>
      </c>
      <c r="N53" s="139">
        <v>400</v>
      </c>
      <c r="O53" s="139">
        <v>400</v>
      </c>
      <c r="P53" s="391">
        <f t="shared" si="6"/>
        <v>4800</v>
      </c>
      <c r="Q53" s="139"/>
      <c r="R53" s="139"/>
      <c r="S53" s="139"/>
      <c r="T53" s="139"/>
      <c r="U53" s="139"/>
      <c r="V53" s="139"/>
      <c r="W53" s="139"/>
    </row>
    <row r="54" spans="2:23" ht="11.25">
      <c r="B54" s="250" t="s">
        <v>231</v>
      </c>
      <c r="C54" s="135"/>
      <c r="D54" s="139">
        <v>25</v>
      </c>
      <c r="E54" s="139">
        <v>50</v>
      </c>
      <c r="F54" s="139">
        <v>75</v>
      </c>
      <c r="G54" s="139">
        <v>25</v>
      </c>
      <c r="H54" s="139">
        <v>75</v>
      </c>
      <c r="I54" s="139">
        <v>25</v>
      </c>
      <c r="J54" s="139">
        <v>75</v>
      </c>
      <c r="K54" s="139">
        <v>25</v>
      </c>
      <c r="L54" s="139">
        <v>75</v>
      </c>
      <c r="M54" s="139">
        <v>25</v>
      </c>
      <c r="N54" s="139">
        <v>75</v>
      </c>
      <c r="O54" s="139">
        <v>75</v>
      </c>
      <c r="P54" s="391">
        <f t="shared" si="6"/>
        <v>625</v>
      </c>
      <c r="Q54" s="139"/>
      <c r="R54" s="139"/>
      <c r="S54" s="139"/>
      <c r="T54" s="139"/>
      <c r="U54" s="139"/>
      <c r="V54" s="139"/>
      <c r="W54" s="139"/>
    </row>
    <row r="55" spans="2:23" ht="11.25">
      <c r="B55" s="389" t="s">
        <v>28</v>
      </c>
      <c r="C55" s="135"/>
      <c r="D55" s="139">
        <v>75</v>
      </c>
      <c r="E55" s="139">
        <v>60</v>
      </c>
      <c r="F55" s="139">
        <v>60</v>
      </c>
      <c r="G55" s="139">
        <v>60</v>
      </c>
      <c r="H55" s="139">
        <v>60</v>
      </c>
      <c r="I55" s="139">
        <v>400</v>
      </c>
      <c r="J55" s="139">
        <v>60</v>
      </c>
      <c r="K55" s="139">
        <v>60</v>
      </c>
      <c r="L55" s="139">
        <v>60</v>
      </c>
      <c r="M55" s="139">
        <v>60</v>
      </c>
      <c r="N55" s="139">
        <v>60</v>
      </c>
      <c r="O55" s="139">
        <v>75</v>
      </c>
      <c r="P55" s="391">
        <f t="shared" si="6"/>
        <v>1090</v>
      </c>
      <c r="Q55" s="139"/>
      <c r="R55" s="139">
        <v>0</v>
      </c>
      <c r="S55" s="139">
        <f t="shared" si="4"/>
        <v>-1090</v>
      </c>
      <c r="T55" s="139"/>
      <c r="U55" s="139"/>
      <c r="V55" s="139"/>
      <c r="W55" s="139"/>
    </row>
    <row r="56" spans="2:23" ht="11.25">
      <c r="B56" s="250" t="s">
        <v>252</v>
      </c>
      <c r="C56" s="135"/>
      <c r="D56" s="139">
        <v>50</v>
      </c>
      <c r="E56" s="139">
        <v>50</v>
      </c>
      <c r="F56" s="139">
        <v>50</v>
      </c>
      <c r="G56" s="139">
        <v>50</v>
      </c>
      <c r="H56" s="139">
        <v>50</v>
      </c>
      <c r="I56" s="139">
        <v>50</v>
      </c>
      <c r="J56" s="139">
        <v>50</v>
      </c>
      <c r="K56" s="139">
        <v>50</v>
      </c>
      <c r="L56" s="139">
        <v>50</v>
      </c>
      <c r="M56" s="139">
        <v>50</v>
      </c>
      <c r="N56" s="139">
        <v>50</v>
      </c>
      <c r="O56" s="139">
        <v>50</v>
      </c>
      <c r="P56" s="391">
        <f t="shared" si="6"/>
        <v>600</v>
      </c>
      <c r="Q56" s="139"/>
      <c r="R56" s="139">
        <v>0</v>
      </c>
      <c r="S56" s="139">
        <f t="shared" si="4"/>
        <v>-600</v>
      </c>
      <c r="T56" s="139"/>
      <c r="U56" s="139"/>
      <c r="V56" s="139"/>
      <c r="W56" s="139"/>
    </row>
    <row r="57" spans="2:23" ht="11.25">
      <c r="B57" s="250" t="s">
        <v>30</v>
      </c>
      <c r="C57" s="135"/>
      <c r="D57" s="139">
        <v>300</v>
      </c>
      <c r="E57" s="139">
        <v>300</v>
      </c>
      <c r="F57" s="139">
        <v>300</v>
      </c>
      <c r="G57" s="139">
        <v>1300</v>
      </c>
      <c r="H57" s="139">
        <v>1300</v>
      </c>
      <c r="I57" s="139">
        <v>300</v>
      </c>
      <c r="J57" s="139">
        <v>300</v>
      </c>
      <c r="K57" s="139">
        <v>1500</v>
      </c>
      <c r="L57" s="139">
        <v>300</v>
      </c>
      <c r="M57" s="139">
        <v>300</v>
      </c>
      <c r="N57" s="139">
        <v>300</v>
      </c>
      <c r="O57" s="139">
        <v>300</v>
      </c>
      <c r="P57" s="391">
        <f t="shared" si="6"/>
        <v>6800</v>
      </c>
      <c r="Q57" s="139"/>
      <c r="R57" s="139">
        <v>0</v>
      </c>
      <c r="S57" s="139">
        <f t="shared" si="4"/>
        <v>-6800</v>
      </c>
      <c r="T57" s="139"/>
      <c r="U57" s="139"/>
      <c r="V57" s="139"/>
      <c r="W57" s="139"/>
    </row>
    <row r="58" spans="2:23" ht="11.25">
      <c r="B58" s="250" t="s">
        <v>250</v>
      </c>
      <c r="C58" s="135"/>
      <c r="D58" s="139">
        <v>75</v>
      </c>
      <c r="E58" s="139">
        <v>75</v>
      </c>
      <c r="F58" s="139">
        <v>75</v>
      </c>
      <c r="G58" s="139">
        <v>75</v>
      </c>
      <c r="H58" s="139">
        <v>75</v>
      </c>
      <c r="I58" s="139">
        <v>75</v>
      </c>
      <c r="J58" s="139">
        <v>75</v>
      </c>
      <c r="K58" s="139">
        <v>75</v>
      </c>
      <c r="L58" s="139">
        <v>75</v>
      </c>
      <c r="M58" s="139">
        <v>75</v>
      </c>
      <c r="N58" s="139">
        <v>75</v>
      </c>
      <c r="O58" s="139">
        <v>75</v>
      </c>
      <c r="P58" s="391">
        <f t="shared" si="6"/>
        <v>900</v>
      </c>
      <c r="Q58" s="139"/>
      <c r="R58" s="139">
        <v>0</v>
      </c>
      <c r="S58" s="139">
        <f t="shared" si="4"/>
        <v>-900</v>
      </c>
      <c r="T58" s="139"/>
      <c r="U58" s="139"/>
      <c r="V58" s="139"/>
      <c r="W58" s="139"/>
    </row>
    <row r="59" spans="2:23" ht="11.25">
      <c r="B59" s="250" t="s">
        <v>105</v>
      </c>
      <c r="C59" s="135"/>
      <c r="D59" s="139">
        <v>0</v>
      </c>
      <c r="E59" s="139">
        <v>0</v>
      </c>
      <c r="F59" s="139">
        <v>0</v>
      </c>
      <c r="G59" s="139">
        <v>0</v>
      </c>
      <c r="H59" s="139">
        <v>0</v>
      </c>
      <c r="I59" s="139">
        <v>0</v>
      </c>
      <c r="J59" s="139">
        <v>0</v>
      </c>
      <c r="K59" s="139">
        <v>0</v>
      </c>
      <c r="L59" s="139">
        <v>0</v>
      </c>
      <c r="M59" s="139">
        <v>0</v>
      </c>
      <c r="N59" s="139">
        <v>0</v>
      </c>
      <c r="O59" s="139">
        <v>0</v>
      </c>
      <c r="P59" s="139">
        <f t="shared" si="6"/>
        <v>0</v>
      </c>
      <c r="Q59" s="139"/>
      <c r="R59" s="139">
        <v>0</v>
      </c>
      <c r="S59" s="139">
        <f t="shared" si="4"/>
        <v>0</v>
      </c>
      <c r="T59" s="139"/>
      <c r="U59" s="139"/>
      <c r="V59" s="139"/>
      <c r="W59" s="139"/>
    </row>
    <row r="60" spans="2:23" ht="11.25">
      <c r="B60" s="250" t="s">
        <v>31</v>
      </c>
      <c r="C60" s="135"/>
      <c r="D60" s="139"/>
      <c r="E60" s="139"/>
      <c r="F60" s="139"/>
      <c r="G60" s="139"/>
      <c r="H60" s="139"/>
      <c r="I60" s="139">
        <v>200</v>
      </c>
      <c r="J60" s="139"/>
      <c r="K60" s="139">
        <v>200</v>
      </c>
      <c r="L60" s="139"/>
      <c r="M60" s="139">
        <v>400</v>
      </c>
      <c r="N60" s="139"/>
      <c r="O60" s="139"/>
      <c r="P60" s="391">
        <f t="shared" si="6"/>
        <v>800</v>
      </c>
      <c r="Q60" s="139"/>
      <c r="R60" s="139">
        <v>0</v>
      </c>
      <c r="S60" s="139">
        <f t="shared" si="4"/>
        <v>-800</v>
      </c>
      <c r="T60" s="139"/>
      <c r="U60" s="139"/>
      <c r="V60" s="139"/>
      <c r="W60" s="139"/>
    </row>
    <row r="61" spans="2:23" ht="11.25">
      <c r="B61" s="250" t="s">
        <v>106</v>
      </c>
      <c r="C61" s="135"/>
      <c r="D61" s="139">
        <v>0</v>
      </c>
      <c r="E61" s="139">
        <v>0</v>
      </c>
      <c r="F61" s="139">
        <v>0</v>
      </c>
      <c r="G61" s="139">
        <v>0</v>
      </c>
      <c r="H61" s="139">
        <v>0</v>
      </c>
      <c r="I61" s="139">
        <v>0</v>
      </c>
      <c r="J61" s="139">
        <v>0</v>
      </c>
      <c r="K61" s="139">
        <v>0</v>
      </c>
      <c r="L61" s="139">
        <v>0</v>
      </c>
      <c r="M61" s="139">
        <v>0</v>
      </c>
      <c r="N61" s="139">
        <v>0</v>
      </c>
      <c r="O61" s="139">
        <v>0</v>
      </c>
      <c r="P61" s="139">
        <f t="shared" si="6"/>
        <v>0</v>
      </c>
      <c r="Q61" s="139"/>
      <c r="R61" s="139"/>
      <c r="S61" s="139"/>
      <c r="T61" s="139"/>
      <c r="U61" s="139"/>
      <c r="V61" s="139"/>
      <c r="W61" s="139"/>
    </row>
    <row r="62" spans="2:23" ht="11.25">
      <c r="B62" s="250" t="s">
        <v>170</v>
      </c>
      <c r="C62" s="135"/>
      <c r="D62" s="139">
        <v>200</v>
      </c>
      <c r="E62" s="139">
        <v>100</v>
      </c>
      <c r="F62" s="139">
        <v>100</v>
      </c>
      <c r="G62" s="139">
        <v>100</v>
      </c>
      <c r="H62" s="139">
        <v>100</v>
      </c>
      <c r="I62" s="139">
        <v>100</v>
      </c>
      <c r="J62" s="139">
        <v>100</v>
      </c>
      <c r="K62" s="139">
        <v>100</v>
      </c>
      <c r="L62" s="139">
        <v>100</v>
      </c>
      <c r="M62" s="139">
        <v>100</v>
      </c>
      <c r="N62" s="139">
        <v>100</v>
      </c>
      <c r="O62" s="139">
        <v>100</v>
      </c>
      <c r="P62" s="391">
        <f t="shared" si="6"/>
        <v>1300</v>
      </c>
      <c r="Q62" s="139"/>
      <c r="R62" s="139">
        <v>0</v>
      </c>
      <c r="S62" s="139">
        <f t="shared" si="4"/>
        <v>-1300</v>
      </c>
      <c r="T62" s="139"/>
      <c r="U62" s="139"/>
      <c r="V62" s="139"/>
      <c r="W62" s="139"/>
    </row>
    <row r="63" spans="2:23" ht="11.25">
      <c r="B63" s="250" t="s">
        <v>143</v>
      </c>
      <c r="C63" s="135"/>
      <c r="D63" s="139">
        <v>300</v>
      </c>
      <c r="E63" s="139">
        <v>300</v>
      </c>
      <c r="F63" s="139">
        <v>300</v>
      </c>
      <c r="G63" s="139">
        <v>300</v>
      </c>
      <c r="H63" s="139">
        <v>300</v>
      </c>
      <c r="I63" s="139">
        <v>300</v>
      </c>
      <c r="J63" s="139">
        <v>300</v>
      </c>
      <c r="K63" s="139">
        <v>300</v>
      </c>
      <c r="L63" s="139">
        <v>300</v>
      </c>
      <c r="M63" s="139">
        <v>300</v>
      </c>
      <c r="N63" s="139">
        <v>300</v>
      </c>
      <c r="O63" s="139">
        <v>300</v>
      </c>
      <c r="P63" s="391">
        <f t="shared" si="6"/>
        <v>3600</v>
      </c>
      <c r="Q63" s="139"/>
      <c r="R63" s="139">
        <v>18000</v>
      </c>
      <c r="S63" s="139">
        <f t="shared" si="4"/>
        <v>14400</v>
      </c>
      <c r="T63" s="139"/>
      <c r="U63" s="150"/>
      <c r="V63" s="139"/>
      <c r="W63" s="139"/>
    </row>
    <row r="64" spans="2:23" ht="11.25">
      <c r="B64" s="250" t="s">
        <v>34</v>
      </c>
      <c r="C64" s="135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>
        <f t="shared" si="6"/>
        <v>0</v>
      </c>
      <c r="Q64" s="139"/>
      <c r="R64" s="139"/>
      <c r="S64" s="139"/>
      <c r="T64" s="139"/>
      <c r="U64" s="150"/>
      <c r="V64" s="139"/>
      <c r="W64" s="139"/>
    </row>
    <row r="65" spans="2:23" ht="11.25">
      <c r="B65" s="250" t="s">
        <v>253</v>
      </c>
      <c r="C65" s="135"/>
      <c r="D65" s="142">
        <v>0</v>
      </c>
      <c r="E65" s="142">
        <v>0</v>
      </c>
      <c r="F65" s="142">
        <v>0</v>
      </c>
      <c r="G65" s="142">
        <v>0</v>
      </c>
      <c r="H65" s="142">
        <v>0</v>
      </c>
      <c r="I65" s="142">
        <v>0</v>
      </c>
      <c r="J65" s="142">
        <v>0</v>
      </c>
      <c r="K65" s="142">
        <v>0</v>
      </c>
      <c r="L65" s="142">
        <v>0</v>
      </c>
      <c r="M65" s="142">
        <v>0</v>
      </c>
      <c r="N65" s="142">
        <v>0</v>
      </c>
      <c r="O65" s="142">
        <v>0</v>
      </c>
      <c r="P65" s="142">
        <f t="shared" si="6"/>
        <v>0</v>
      </c>
      <c r="Q65" s="139"/>
      <c r="R65" s="142">
        <v>0</v>
      </c>
      <c r="S65" s="142">
        <f t="shared" si="4"/>
        <v>0</v>
      </c>
      <c r="T65" s="139"/>
      <c r="U65" s="139"/>
      <c r="V65" s="139"/>
      <c r="W65" s="139"/>
    </row>
    <row r="66" spans="1:23" s="145" customFormat="1" ht="11.25">
      <c r="A66" s="145" t="s">
        <v>59</v>
      </c>
      <c r="B66" s="149"/>
      <c r="D66" s="146">
        <f aca="true" t="shared" si="7" ref="D66:P66">SUM(D29:D65)</f>
        <v>13994.264</v>
      </c>
      <c r="E66" s="146">
        <f t="shared" si="7"/>
        <v>14420.492</v>
      </c>
      <c r="F66" s="146">
        <f t="shared" si="7"/>
        <v>16714.364999999998</v>
      </c>
      <c r="G66" s="146">
        <f t="shared" si="7"/>
        <v>15395.492</v>
      </c>
      <c r="H66" s="146">
        <f t="shared" si="7"/>
        <v>17711.742</v>
      </c>
      <c r="I66" s="146">
        <f t="shared" si="7"/>
        <v>17179.364999999998</v>
      </c>
      <c r="J66" s="146">
        <f t="shared" si="7"/>
        <v>13920.492</v>
      </c>
      <c r="K66" s="146">
        <f t="shared" si="7"/>
        <v>16270.492</v>
      </c>
      <c r="L66" s="146">
        <f t="shared" si="7"/>
        <v>17739.364999999998</v>
      </c>
      <c r="M66" s="146">
        <f t="shared" si="7"/>
        <v>16745.492</v>
      </c>
      <c r="N66" s="146">
        <f t="shared" si="7"/>
        <v>17736.742</v>
      </c>
      <c r="O66" s="146">
        <f t="shared" si="7"/>
        <v>15579.365</v>
      </c>
      <c r="P66" s="146">
        <f t="shared" si="7"/>
        <v>193407.668</v>
      </c>
      <c r="R66" s="146">
        <f>SUM(R23:R65)</f>
        <v>321120</v>
      </c>
      <c r="S66" s="146">
        <f>SUM(S23:S65)</f>
        <v>45064.66399999999</v>
      </c>
      <c r="T66" s="148"/>
      <c r="U66" s="148"/>
      <c r="V66" s="148"/>
      <c r="W66" s="148"/>
    </row>
    <row r="67" spans="4:23" ht="11.25">
      <c r="D67" s="139"/>
      <c r="E67" s="139"/>
      <c r="F67" s="139"/>
      <c r="G67" s="139"/>
      <c r="H67" s="139"/>
      <c r="I67" s="139"/>
      <c r="J67" s="138"/>
      <c r="K67" s="138"/>
      <c r="L67" s="138"/>
      <c r="M67" s="138"/>
      <c r="N67" s="138"/>
      <c r="O67" s="140"/>
      <c r="P67" s="139"/>
      <c r="Q67" s="139"/>
      <c r="R67" s="139"/>
      <c r="S67" s="139"/>
      <c r="T67" s="139"/>
      <c r="U67" s="139"/>
      <c r="V67" s="139"/>
      <c r="W67" s="139"/>
    </row>
    <row r="68" spans="1:23" s="129" customFormat="1" ht="12" thickBot="1">
      <c r="A68" s="151" t="s">
        <v>60</v>
      </c>
      <c r="B68" s="251"/>
      <c r="C68" s="151"/>
      <c r="D68" s="152">
        <f aca="true" t="shared" si="8" ref="D68:P68">+D21-D66</f>
        <v>1449.7360000000008</v>
      </c>
      <c r="E68" s="152">
        <f t="shared" si="8"/>
        <v>17860.508</v>
      </c>
      <c r="F68" s="152">
        <f t="shared" si="8"/>
        <v>15185.635000000002</v>
      </c>
      <c r="G68" s="152">
        <f t="shared" si="8"/>
        <v>22054.508</v>
      </c>
      <c r="H68" s="152">
        <f t="shared" si="8"/>
        <v>1738.2580000000016</v>
      </c>
      <c r="I68" s="152">
        <f t="shared" si="8"/>
        <v>67970.63500000001</v>
      </c>
      <c r="J68" s="152">
        <f t="shared" si="8"/>
        <v>4829.508</v>
      </c>
      <c r="K68" s="152">
        <f t="shared" si="8"/>
        <v>2779.508</v>
      </c>
      <c r="L68" s="152">
        <f t="shared" si="8"/>
        <v>14809.635000000002</v>
      </c>
      <c r="M68" s="152">
        <f t="shared" si="8"/>
        <v>22769.508</v>
      </c>
      <c r="N68" s="152">
        <f t="shared" si="8"/>
        <v>9642.258000000002</v>
      </c>
      <c r="O68" s="152">
        <f t="shared" si="8"/>
        <v>4620.635</v>
      </c>
      <c r="P68" s="152">
        <f t="shared" si="8"/>
        <v>185710.332</v>
      </c>
      <c r="Q68" s="147"/>
      <c r="R68" s="152">
        <f>+R21-R66</f>
        <v>-174470</v>
      </c>
      <c r="S68" s="152">
        <f>+P68-R68</f>
        <v>360180.332</v>
      </c>
      <c r="T68" s="147"/>
      <c r="U68" s="147"/>
      <c r="V68" s="147"/>
      <c r="W68" s="147"/>
    </row>
    <row r="69" spans="4:23" ht="12" thickTop="1">
      <c r="D69" s="139"/>
      <c r="E69" s="139"/>
      <c r="F69" s="139"/>
      <c r="G69" s="139"/>
      <c r="H69" s="139"/>
      <c r="I69" s="139"/>
      <c r="J69" s="138"/>
      <c r="K69" s="138"/>
      <c r="L69" s="138"/>
      <c r="M69" s="138"/>
      <c r="N69" s="138"/>
      <c r="O69" s="140"/>
      <c r="P69" s="139">
        <f>P21-P66-P68</f>
        <v>0</v>
      </c>
      <c r="Q69" s="139"/>
      <c r="R69" s="139"/>
      <c r="S69" s="139"/>
      <c r="T69" s="139"/>
      <c r="U69" s="139"/>
      <c r="V69" s="139"/>
      <c r="W69" s="139"/>
    </row>
    <row r="70" spans="4:23" ht="11.25">
      <c r="D70" s="139"/>
      <c r="E70" s="139"/>
      <c r="F70" s="139"/>
      <c r="G70" s="139"/>
      <c r="H70" s="139"/>
      <c r="I70" s="139"/>
      <c r="J70" s="138"/>
      <c r="K70" s="138"/>
      <c r="L70" s="138"/>
      <c r="M70" s="138"/>
      <c r="N70" s="138"/>
      <c r="O70" s="140"/>
      <c r="P70" s="139"/>
      <c r="Q70" s="139"/>
      <c r="R70" s="139"/>
      <c r="S70" s="139"/>
      <c r="T70" s="139"/>
      <c r="U70" s="139"/>
      <c r="V70" s="139"/>
      <c r="W70" s="139"/>
    </row>
    <row r="71" spans="2:23" s="247" customFormat="1" ht="11.25">
      <c r="B71" s="250"/>
      <c r="D71" s="275"/>
      <c r="E71" s="275"/>
      <c r="F71" s="275"/>
      <c r="G71" s="275"/>
      <c r="H71" s="275"/>
      <c r="I71" s="275"/>
      <c r="J71" s="275"/>
      <c r="K71" s="275"/>
      <c r="L71" s="275"/>
      <c r="M71" s="275"/>
      <c r="N71" s="275"/>
      <c r="O71" s="276"/>
      <c r="P71" s="275"/>
      <c r="Q71" s="275"/>
      <c r="R71" s="275"/>
      <c r="S71" s="275"/>
      <c r="T71" s="275"/>
      <c r="U71" s="275"/>
      <c r="V71" s="275"/>
      <c r="W71" s="275"/>
    </row>
    <row r="72" spans="2:19" s="145" customFormat="1" ht="11.25">
      <c r="B72" s="283"/>
      <c r="D72" s="270"/>
      <c r="E72" s="270"/>
      <c r="F72" s="270"/>
      <c r="G72" s="270"/>
      <c r="H72" s="270"/>
      <c r="I72" s="270"/>
      <c r="J72" s="270"/>
      <c r="K72" s="270"/>
      <c r="L72" s="270"/>
      <c r="M72" s="270"/>
      <c r="N72" s="270"/>
      <c r="O72" s="271"/>
      <c r="P72" s="270"/>
      <c r="R72" s="270"/>
      <c r="S72" s="270"/>
    </row>
    <row r="73" spans="1:21" s="269" customFormat="1" ht="11.25">
      <c r="A73" s="145"/>
      <c r="B73" s="283"/>
      <c r="D73" s="272"/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73"/>
      <c r="P73" s="272"/>
      <c r="R73" s="272"/>
      <c r="S73" s="272"/>
      <c r="U73" s="274"/>
    </row>
    <row r="74" spans="2:15" s="247" customFormat="1" ht="5.25" customHeight="1">
      <c r="B74" s="250"/>
      <c r="O74" s="250"/>
    </row>
    <row r="75" spans="1:23" s="247" customFormat="1" ht="11.25">
      <c r="A75" s="145"/>
      <c r="B75" s="250"/>
      <c r="D75" s="275"/>
      <c r="E75" s="275"/>
      <c r="F75" s="275"/>
      <c r="G75" s="275"/>
      <c r="H75" s="275"/>
      <c r="I75" s="276"/>
      <c r="J75" s="276"/>
      <c r="K75" s="276"/>
      <c r="L75" s="276"/>
      <c r="M75" s="276"/>
      <c r="N75" s="276"/>
      <c r="O75" s="276"/>
      <c r="P75" s="275"/>
      <c r="Q75" s="275"/>
      <c r="R75" s="275"/>
      <c r="S75" s="275"/>
      <c r="T75" s="275"/>
      <c r="U75" s="275"/>
      <c r="V75" s="275"/>
      <c r="W75" s="275"/>
    </row>
    <row r="76" spans="2:23" s="247" customFormat="1" ht="11.25">
      <c r="B76" s="250"/>
      <c r="D76" s="275"/>
      <c r="E76" s="275"/>
      <c r="F76" s="275"/>
      <c r="G76" s="275"/>
      <c r="H76" s="275"/>
      <c r="I76" s="276"/>
      <c r="J76" s="276"/>
      <c r="K76" s="276"/>
      <c r="L76" s="276"/>
      <c r="M76" s="276"/>
      <c r="N76" s="276"/>
      <c r="O76" s="276"/>
      <c r="P76" s="275"/>
      <c r="Q76" s="275"/>
      <c r="R76" s="275"/>
      <c r="S76" s="275"/>
      <c r="T76" s="275"/>
      <c r="U76" s="275"/>
      <c r="V76" s="275"/>
      <c r="W76" s="275"/>
    </row>
    <row r="77" spans="2:23" s="247" customFormat="1" ht="11.25">
      <c r="B77" s="250"/>
      <c r="D77" s="275"/>
      <c r="E77" s="275"/>
      <c r="F77" s="275"/>
      <c r="G77" s="275"/>
      <c r="H77" s="275"/>
      <c r="I77" s="276"/>
      <c r="J77" s="276"/>
      <c r="K77" s="276"/>
      <c r="L77" s="276"/>
      <c r="M77" s="276"/>
      <c r="N77" s="276"/>
      <c r="O77" s="276"/>
      <c r="P77" s="275"/>
      <c r="Q77" s="275"/>
      <c r="R77" s="275"/>
      <c r="S77" s="275"/>
      <c r="T77" s="275"/>
      <c r="U77" s="275"/>
      <c r="V77" s="275"/>
      <c r="W77" s="275"/>
    </row>
    <row r="78" spans="2:23" s="247" customFormat="1" ht="11.25">
      <c r="B78" s="250"/>
      <c r="D78" s="275"/>
      <c r="E78" s="275"/>
      <c r="F78" s="275"/>
      <c r="G78" s="275"/>
      <c r="H78" s="275"/>
      <c r="I78" s="276"/>
      <c r="J78" s="276"/>
      <c r="K78" s="276"/>
      <c r="L78" s="276"/>
      <c r="M78" s="276"/>
      <c r="N78" s="276"/>
      <c r="O78" s="276"/>
      <c r="P78" s="275"/>
      <c r="Q78" s="275"/>
      <c r="R78" s="275"/>
      <c r="S78" s="275"/>
      <c r="T78" s="275"/>
      <c r="U78" s="275"/>
      <c r="V78" s="275"/>
      <c r="W78" s="275"/>
    </row>
    <row r="79" spans="2:23" s="247" customFormat="1" ht="11.25">
      <c r="B79" s="250"/>
      <c r="D79" s="275"/>
      <c r="E79" s="275"/>
      <c r="F79" s="275"/>
      <c r="G79" s="275"/>
      <c r="H79" s="275"/>
      <c r="I79" s="276"/>
      <c r="J79" s="276"/>
      <c r="K79" s="276"/>
      <c r="L79" s="276"/>
      <c r="M79" s="276"/>
      <c r="N79" s="276"/>
      <c r="O79" s="276"/>
      <c r="P79" s="275"/>
      <c r="Q79" s="275"/>
      <c r="R79" s="275"/>
      <c r="S79" s="275"/>
      <c r="T79" s="275"/>
      <c r="U79" s="275"/>
      <c r="V79" s="275"/>
      <c r="W79" s="275"/>
    </row>
    <row r="80" spans="2:23" s="247" customFormat="1" ht="11.25">
      <c r="B80" s="250"/>
      <c r="D80" s="275"/>
      <c r="E80" s="275"/>
      <c r="F80" s="275"/>
      <c r="G80" s="275"/>
      <c r="H80" s="275"/>
      <c r="I80" s="276"/>
      <c r="J80" s="276"/>
      <c r="K80" s="276"/>
      <c r="L80" s="276"/>
      <c r="M80" s="276"/>
      <c r="N80" s="276"/>
      <c r="O80" s="276"/>
      <c r="P80" s="275"/>
      <c r="Q80" s="275"/>
      <c r="R80" s="275"/>
      <c r="S80" s="275"/>
      <c r="T80" s="275"/>
      <c r="U80" s="275"/>
      <c r="V80" s="275"/>
      <c r="W80" s="275"/>
    </row>
    <row r="81" spans="2:23" s="247" customFormat="1" ht="11.25">
      <c r="B81" s="250"/>
      <c r="D81" s="275"/>
      <c r="E81" s="275"/>
      <c r="F81" s="275"/>
      <c r="G81" s="275"/>
      <c r="H81" s="275"/>
      <c r="I81" s="276"/>
      <c r="J81" s="276"/>
      <c r="K81" s="276"/>
      <c r="L81" s="276"/>
      <c r="M81" s="276"/>
      <c r="N81" s="276"/>
      <c r="O81" s="276"/>
      <c r="P81" s="275"/>
      <c r="Q81" s="275"/>
      <c r="R81" s="275"/>
      <c r="S81" s="275"/>
      <c r="T81" s="275"/>
      <c r="U81" s="275"/>
      <c r="V81" s="275"/>
      <c r="W81" s="275"/>
    </row>
    <row r="82" spans="2:23" s="247" customFormat="1" ht="11.25">
      <c r="B82" s="250"/>
      <c r="C82" s="268"/>
      <c r="D82" s="275"/>
      <c r="E82" s="275"/>
      <c r="F82" s="275"/>
      <c r="G82" s="275"/>
      <c r="H82" s="275"/>
      <c r="I82" s="276"/>
      <c r="J82" s="276"/>
      <c r="K82" s="276"/>
      <c r="L82" s="276"/>
      <c r="M82" s="276"/>
      <c r="N82" s="276"/>
      <c r="O82" s="276"/>
      <c r="P82" s="275"/>
      <c r="Q82" s="275"/>
      <c r="R82" s="275"/>
      <c r="S82" s="275"/>
      <c r="T82" s="275"/>
      <c r="U82" s="275"/>
      <c r="V82" s="275"/>
      <c r="W82" s="275"/>
    </row>
    <row r="83" spans="2:23" s="247" customFormat="1" ht="11.25">
      <c r="B83" s="250"/>
      <c r="D83" s="275"/>
      <c r="E83" s="275"/>
      <c r="F83" s="275"/>
      <c r="G83" s="275"/>
      <c r="H83" s="275"/>
      <c r="I83" s="276"/>
      <c r="J83" s="276"/>
      <c r="K83" s="276"/>
      <c r="L83" s="276"/>
      <c r="M83" s="276"/>
      <c r="N83" s="276"/>
      <c r="O83" s="276"/>
      <c r="P83" s="275"/>
      <c r="Q83" s="275"/>
      <c r="R83" s="275"/>
      <c r="S83" s="275"/>
      <c r="T83" s="275"/>
      <c r="U83" s="275"/>
      <c r="V83" s="275"/>
      <c r="W83" s="275"/>
    </row>
    <row r="84" spans="2:23" s="247" customFormat="1" ht="11.25">
      <c r="B84" s="250"/>
      <c r="D84" s="275"/>
      <c r="E84" s="275"/>
      <c r="F84" s="275"/>
      <c r="G84" s="275"/>
      <c r="H84" s="275"/>
      <c r="I84" s="276"/>
      <c r="J84" s="276"/>
      <c r="K84" s="276"/>
      <c r="L84" s="276"/>
      <c r="M84" s="276"/>
      <c r="N84" s="276"/>
      <c r="O84" s="276"/>
      <c r="P84" s="275"/>
      <c r="Q84" s="275"/>
      <c r="R84" s="275"/>
      <c r="S84" s="275"/>
      <c r="T84" s="275"/>
      <c r="U84" s="275"/>
      <c r="V84" s="275"/>
      <c r="W84" s="275"/>
    </row>
    <row r="85" spans="2:23" s="247" customFormat="1" ht="11.25">
      <c r="B85" s="250"/>
      <c r="D85" s="275"/>
      <c r="E85" s="275"/>
      <c r="F85" s="275"/>
      <c r="G85" s="275"/>
      <c r="H85" s="275"/>
      <c r="I85" s="276"/>
      <c r="J85" s="276"/>
      <c r="K85" s="276"/>
      <c r="L85" s="276"/>
      <c r="M85" s="276"/>
      <c r="N85" s="276"/>
      <c r="O85" s="276"/>
      <c r="P85" s="275"/>
      <c r="Q85" s="275"/>
      <c r="R85" s="275"/>
      <c r="S85" s="275"/>
      <c r="T85" s="275"/>
      <c r="U85" s="275"/>
      <c r="V85" s="275"/>
      <c r="W85" s="275"/>
    </row>
    <row r="86" spans="2:23" s="247" customFormat="1" ht="11.25">
      <c r="B86" s="250"/>
      <c r="D86" s="275"/>
      <c r="E86" s="275"/>
      <c r="F86" s="275"/>
      <c r="G86" s="275"/>
      <c r="H86" s="275"/>
      <c r="I86" s="276"/>
      <c r="J86" s="276"/>
      <c r="K86" s="276"/>
      <c r="L86" s="276"/>
      <c r="M86" s="276"/>
      <c r="N86" s="276"/>
      <c r="O86" s="276"/>
      <c r="P86" s="275"/>
      <c r="Q86" s="275"/>
      <c r="R86" s="275"/>
      <c r="S86" s="275"/>
      <c r="T86" s="275"/>
      <c r="U86" s="275"/>
      <c r="V86" s="275"/>
      <c r="W86" s="275"/>
    </row>
    <row r="87" spans="2:23" s="247" customFormat="1" ht="11.25">
      <c r="B87" s="250"/>
      <c r="D87" s="275"/>
      <c r="E87" s="275"/>
      <c r="F87" s="275"/>
      <c r="G87" s="275"/>
      <c r="H87" s="275"/>
      <c r="I87" s="276"/>
      <c r="J87" s="276"/>
      <c r="K87" s="276"/>
      <c r="L87" s="276"/>
      <c r="M87" s="276"/>
      <c r="N87" s="276"/>
      <c r="O87" s="276"/>
      <c r="P87" s="275"/>
      <c r="Q87" s="275"/>
      <c r="R87" s="275"/>
      <c r="S87" s="275"/>
      <c r="T87" s="275"/>
      <c r="U87" s="275"/>
      <c r="V87" s="275"/>
      <c r="W87" s="275"/>
    </row>
    <row r="88" spans="2:23" s="247" customFormat="1" ht="11.25">
      <c r="B88" s="250"/>
      <c r="D88" s="275"/>
      <c r="E88" s="275"/>
      <c r="F88" s="275"/>
      <c r="G88" s="275"/>
      <c r="H88" s="275"/>
      <c r="I88" s="276"/>
      <c r="J88" s="276"/>
      <c r="K88" s="276"/>
      <c r="L88" s="276"/>
      <c r="M88" s="276"/>
      <c r="N88" s="276"/>
      <c r="O88" s="276"/>
      <c r="P88" s="275"/>
      <c r="Q88" s="275"/>
      <c r="R88" s="275"/>
      <c r="S88" s="275"/>
      <c r="T88" s="275"/>
      <c r="U88" s="275"/>
      <c r="V88" s="275"/>
      <c r="W88" s="275"/>
    </row>
    <row r="89" spans="2:23" s="247" customFormat="1" ht="11.25">
      <c r="B89" s="250"/>
      <c r="D89" s="275"/>
      <c r="E89" s="275"/>
      <c r="F89" s="275"/>
      <c r="G89" s="275"/>
      <c r="H89" s="275"/>
      <c r="I89" s="276"/>
      <c r="J89" s="276"/>
      <c r="K89" s="276"/>
      <c r="L89" s="276"/>
      <c r="M89" s="276"/>
      <c r="N89" s="276"/>
      <c r="O89" s="276"/>
      <c r="P89" s="275"/>
      <c r="Q89" s="275"/>
      <c r="R89" s="275"/>
      <c r="S89" s="275"/>
      <c r="T89" s="275"/>
      <c r="U89" s="275"/>
      <c r="V89" s="275"/>
      <c r="W89" s="275"/>
    </row>
    <row r="90" spans="2:23" s="145" customFormat="1" ht="11.25">
      <c r="B90" s="149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73"/>
      <c r="R90" s="146"/>
      <c r="S90" s="148"/>
      <c r="T90" s="148"/>
      <c r="U90" s="148"/>
      <c r="V90" s="148"/>
      <c r="W90" s="148"/>
    </row>
    <row r="91" spans="2:23" s="145" customFormat="1" ht="11.25">
      <c r="B91" s="149"/>
      <c r="J91" s="146"/>
      <c r="O91" s="149"/>
      <c r="R91" s="146"/>
      <c r="S91" s="148"/>
      <c r="T91" s="148"/>
      <c r="U91" s="148"/>
      <c r="V91" s="148"/>
      <c r="W91" s="148"/>
    </row>
    <row r="92" spans="1:23" s="247" customFormat="1" ht="11.25">
      <c r="A92" s="145"/>
      <c r="B92" s="250"/>
      <c r="D92" s="275"/>
      <c r="E92" s="275"/>
      <c r="F92" s="275"/>
      <c r="G92" s="275"/>
      <c r="H92" s="275"/>
      <c r="I92" s="276"/>
      <c r="J92" s="276"/>
      <c r="K92" s="276"/>
      <c r="L92" s="276"/>
      <c r="M92" s="276"/>
      <c r="N92" s="276"/>
      <c r="O92" s="276"/>
      <c r="P92" s="275"/>
      <c r="Q92" s="275"/>
      <c r="R92" s="275"/>
      <c r="S92" s="275"/>
      <c r="T92" s="275"/>
      <c r="U92" s="275"/>
      <c r="V92" s="275"/>
      <c r="W92" s="275"/>
    </row>
    <row r="93" spans="1:23" s="247" customFormat="1" ht="11.25">
      <c r="A93" s="145"/>
      <c r="B93" s="250"/>
      <c r="D93" s="275"/>
      <c r="E93" s="275"/>
      <c r="F93" s="275"/>
      <c r="G93" s="275"/>
      <c r="H93" s="275"/>
      <c r="I93" s="276"/>
      <c r="J93" s="276"/>
      <c r="K93" s="276"/>
      <c r="L93" s="276"/>
      <c r="M93" s="276"/>
      <c r="N93" s="276"/>
      <c r="O93" s="276"/>
      <c r="P93" s="275"/>
      <c r="Q93" s="275"/>
      <c r="R93" s="275"/>
      <c r="S93" s="275"/>
      <c r="T93" s="275"/>
      <c r="U93" s="275"/>
      <c r="V93" s="275"/>
      <c r="W93" s="275"/>
    </row>
    <row r="94" spans="2:23" s="247" customFormat="1" ht="11.25">
      <c r="B94" s="250"/>
      <c r="D94" s="275"/>
      <c r="E94" s="275"/>
      <c r="F94" s="275"/>
      <c r="G94" s="275"/>
      <c r="H94" s="275"/>
      <c r="I94" s="276"/>
      <c r="J94" s="276"/>
      <c r="K94" s="276"/>
      <c r="L94" s="276"/>
      <c r="M94" s="276"/>
      <c r="N94" s="276"/>
      <c r="O94" s="276"/>
      <c r="P94" s="275"/>
      <c r="Q94" s="275"/>
      <c r="R94" s="275"/>
      <c r="S94" s="275"/>
      <c r="T94" s="275"/>
      <c r="U94" s="275"/>
      <c r="V94" s="275"/>
      <c r="W94" s="275"/>
    </row>
    <row r="95" spans="2:23" s="247" customFormat="1" ht="11.25">
      <c r="B95" s="250"/>
      <c r="D95" s="275"/>
      <c r="E95" s="275"/>
      <c r="F95" s="275"/>
      <c r="G95" s="275"/>
      <c r="H95" s="275"/>
      <c r="I95" s="276"/>
      <c r="J95" s="276"/>
      <c r="K95" s="276"/>
      <c r="L95" s="276"/>
      <c r="M95" s="276"/>
      <c r="N95" s="276"/>
      <c r="O95" s="276"/>
      <c r="P95" s="275"/>
      <c r="Q95" s="275"/>
      <c r="R95" s="275"/>
      <c r="S95" s="275"/>
      <c r="T95" s="275"/>
      <c r="U95" s="275"/>
      <c r="V95" s="275"/>
      <c r="W95" s="275"/>
    </row>
    <row r="96" spans="2:23" s="247" customFormat="1" ht="11.25">
      <c r="B96" s="250"/>
      <c r="D96" s="275"/>
      <c r="E96" s="275"/>
      <c r="F96" s="275"/>
      <c r="G96" s="275"/>
      <c r="H96" s="275"/>
      <c r="I96" s="276"/>
      <c r="J96" s="276"/>
      <c r="K96" s="276"/>
      <c r="L96" s="276"/>
      <c r="M96" s="276"/>
      <c r="N96" s="276"/>
      <c r="O96" s="276"/>
      <c r="P96" s="275"/>
      <c r="Q96" s="275"/>
      <c r="R96" s="275"/>
      <c r="S96" s="275"/>
      <c r="T96" s="275"/>
      <c r="U96" s="275"/>
      <c r="V96" s="275"/>
      <c r="W96" s="275"/>
    </row>
    <row r="97" spans="2:23" s="247" customFormat="1" ht="11.25">
      <c r="B97" s="250"/>
      <c r="D97" s="275"/>
      <c r="E97" s="275"/>
      <c r="F97" s="275"/>
      <c r="G97" s="275"/>
      <c r="H97" s="275"/>
      <c r="I97" s="276"/>
      <c r="J97" s="276"/>
      <c r="K97" s="276"/>
      <c r="L97" s="276"/>
      <c r="M97" s="276"/>
      <c r="N97" s="276"/>
      <c r="O97" s="276"/>
      <c r="P97" s="275"/>
      <c r="Q97" s="275"/>
      <c r="R97" s="275"/>
      <c r="S97" s="275"/>
      <c r="T97" s="275"/>
      <c r="U97" s="275"/>
      <c r="V97" s="275"/>
      <c r="W97" s="275"/>
    </row>
    <row r="98" spans="2:23" s="247" customFormat="1" ht="11.25">
      <c r="B98" s="250"/>
      <c r="D98" s="275"/>
      <c r="E98" s="275"/>
      <c r="F98" s="275"/>
      <c r="G98" s="275"/>
      <c r="H98" s="275"/>
      <c r="I98" s="275"/>
      <c r="J98" s="275"/>
      <c r="K98" s="275"/>
      <c r="L98" s="275"/>
      <c r="M98" s="275"/>
      <c r="N98" s="275"/>
      <c r="O98" s="275"/>
      <c r="P98" s="275"/>
      <c r="Q98" s="275"/>
      <c r="R98" s="275"/>
      <c r="S98" s="275"/>
      <c r="T98" s="275"/>
      <c r="U98" s="275"/>
      <c r="V98" s="275"/>
      <c r="W98" s="275"/>
    </row>
    <row r="99" spans="2:23" s="247" customFormat="1" ht="11.25">
      <c r="B99" s="250"/>
      <c r="D99" s="275"/>
      <c r="E99" s="275"/>
      <c r="F99" s="275"/>
      <c r="G99" s="275"/>
      <c r="H99" s="275"/>
      <c r="I99" s="276"/>
      <c r="J99" s="276"/>
      <c r="K99" s="276"/>
      <c r="L99" s="276"/>
      <c r="M99" s="276"/>
      <c r="N99" s="276"/>
      <c r="O99" s="276"/>
      <c r="P99" s="275"/>
      <c r="Q99" s="275"/>
      <c r="R99" s="275"/>
      <c r="S99" s="275"/>
      <c r="T99" s="275"/>
      <c r="U99" s="275"/>
      <c r="V99" s="275"/>
      <c r="W99" s="275"/>
    </row>
    <row r="100" spans="2:23" s="247" customFormat="1" ht="11.25">
      <c r="B100" s="250"/>
      <c r="D100" s="275"/>
      <c r="E100" s="275"/>
      <c r="F100" s="275"/>
      <c r="G100" s="275"/>
      <c r="H100" s="275"/>
      <c r="I100" s="276"/>
      <c r="J100" s="276"/>
      <c r="K100" s="276"/>
      <c r="L100" s="276"/>
      <c r="M100" s="276"/>
      <c r="N100" s="276"/>
      <c r="O100" s="276"/>
      <c r="P100" s="275"/>
      <c r="Q100" s="275"/>
      <c r="R100" s="275"/>
      <c r="S100" s="275"/>
      <c r="T100" s="275"/>
      <c r="U100" s="275"/>
      <c r="V100" s="275"/>
      <c r="W100" s="275"/>
    </row>
    <row r="101" spans="2:23" s="247" customFormat="1" ht="11.25">
      <c r="B101" s="250"/>
      <c r="D101" s="275"/>
      <c r="E101" s="275"/>
      <c r="F101" s="275"/>
      <c r="G101" s="275"/>
      <c r="H101" s="275"/>
      <c r="I101" s="276"/>
      <c r="J101" s="276"/>
      <c r="K101" s="276"/>
      <c r="L101" s="276"/>
      <c r="M101" s="276"/>
      <c r="N101" s="276"/>
      <c r="O101" s="276"/>
      <c r="P101" s="275"/>
      <c r="Q101" s="275"/>
      <c r="R101" s="275"/>
      <c r="S101" s="275"/>
      <c r="T101" s="275"/>
      <c r="U101" s="275"/>
      <c r="V101" s="275"/>
      <c r="W101" s="275"/>
    </row>
    <row r="102" spans="2:23" s="247" customFormat="1" ht="11.25">
      <c r="B102" s="250"/>
      <c r="D102" s="275"/>
      <c r="E102" s="275"/>
      <c r="F102" s="275"/>
      <c r="G102" s="275"/>
      <c r="H102" s="275"/>
      <c r="I102" s="276"/>
      <c r="J102" s="276"/>
      <c r="K102" s="276"/>
      <c r="L102" s="276"/>
      <c r="M102" s="276"/>
      <c r="N102" s="276"/>
      <c r="O102" s="276"/>
      <c r="P102" s="275"/>
      <c r="Q102" s="275"/>
      <c r="R102" s="275"/>
      <c r="S102" s="275"/>
      <c r="T102" s="275"/>
      <c r="U102" s="275"/>
      <c r="V102" s="275"/>
      <c r="W102" s="275"/>
    </row>
    <row r="103" spans="2:23" s="247" customFormat="1" ht="11.25">
      <c r="B103" s="250"/>
      <c r="D103" s="275"/>
      <c r="E103" s="275"/>
      <c r="F103" s="275"/>
      <c r="G103" s="275"/>
      <c r="H103" s="275"/>
      <c r="I103" s="276"/>
      <c r="J103" s="276"/>
      <c r="K103" s="276"/>
      <c r="L103" s="276"/>
      <c r="M103" s="276"/>
      <c r="N103" s="276"/>
      <c r="O103" s="276"/>
      <c r="P103" s="275"/>
      <c r="Q103" s="275"/>
      <c r="R103" s="275"/>
      <c r="S103" s="275"/>
      <c r="T103" s="275"/>
      <c r="U103" s="275"/>
      <c r="V103" s="275"/>
      <c r="W103" s="275"/>
    </row>
    <row r="104" spans="2:23" s="247" customFormat="1" ht="11.25">
      <c r="B104" s="250"/>
      <c r="D104" s="275"/>
      <c r="E104" s="275"/>
      <c r="F104" s="275"/>
      <c r="G104" s="275"/>
      <c r="H104" s="275"/>
      <c r="I104" s="276"/>
      <c r="J104" s="276"/>
      <c r="K104" s="276"/>
      <c r="L104" s="276"/>
      <c r="M104" s="276"/>
      <c r="N104" s="276"/>
      <c r="O104" s="276"/>
      <c r="P104" s="275"/>
      <c r="Q104" s="275"/>
      <c r="R104" s="275"/>
      <c r="S104" s="275"/>
      <c r="T104" s="275"/>
      <c r="U104" s="275"/>
      <c r="V104" s="275"/>
      <c r="W104" s="275"/>
    </row>
    <row r="105" spans="2:23" s="247" customFormat="1" ht="11.25">
      <c r="B105" s="250"/>
      <c r="D105" s="275"/>
      <c r="E105" s="275"/>
      <c r="F105" s="275"/>
      <c r="G105" s="275"/>
      <c r="H105" s="275"/>
      <c r="I105" s="276"/>
      <c r="J105" s="276"/>
      <c r="K105" s="276"/>
      <c r="L105" s="276"/>
      <c r="M105" s="276"/>
      <c r="N105" s="276"/>
      <c r="O105" s="276"/>
      <c r="P105" s="275"/>
      <c r="Q105" s="275"/>
      <c r="R105" s="275"/>
      <c r="S105" s="275"/>
      <c r="T105" s="275"/>
      <c r="U105" s="275"/>
      <c r="V105" s="275"/>
      <c r="W105" s="275"/>
    </row>
    <row r="106" spans="2:23" s="247" customFormat="1" ht="11.25">
      <c r="B106" s="250"/>
      <c r="D106" s="275"/>
      <c r="E106" s="275"/>
      <c r="F106" s="275"/>
      <c r="G106" s="275"/>
      <c r="H106" s="275"/>
      <c r="I106" s="276"/>
      <c r="J106" s="276"/>
      <c r="K106" s="276"/>
      <c r="L106" s="276"/>
      <c r="M106" s="276"/>
      <c r="N106" s="276"/>
      <c r="O106" s="276"/>
      <c r="P106" s="275"/>
      <c r="Q106" s="275"/>
      <c r="R106" s="275"/>
      <c r="S106" s="275"/>
      <c r="T106" s="275"/>
      <c r="U106" s="275"/>
      <c r="V106" s="275"/>
      <c r="W106" s="275"/>
    </row>
    <row r="107" spans="2:23" s="247" customFormat="1" ht="11.25">
      <c r="B107" s="250"/>
      <c r="C107" s="268"/>
      <c r="D107" s="275"/>
      <c r="I107" s="276"/>
      <c r="J107" s="276"/>
      <c r="K107" s="276"/>
      <c r="L107" s="276"/>
      <c r="M107" s="276"/>
      <c r="N107" s="276"/>
      <c r="O107" s="276"/>
      <c r="P107" s="275"/>
      <c r="Q107" s="275"/>
      <c r="R107" s="275"/>
      <c r="S107" s="275"/>
      <c r="T107" s="275"/>
      <c r="U107" s="275"/>
      <c r="V107" s="275"/>
      <c r="W107" s="275"/>
    </row>
    <row r="108" spans="2:23" s="247" customFormat="1" ht="11.25">
      <c r="B108" s="250"/>
      <c r="D108" s="275"/>
      <c r="E108" s="275"/>
      <c r="F108" s="275"/>
      <c r="G108" s="275"/>
      <c r="H108" s="275"/>
      <c r="I108" s="276"/>
      <c r="J108" s="276"/>
      <c r="K108" s="276"/>
      <c r="L108" s="276"/>
      <c r="M108" s="276"/>
      <c r="N108" s="276"/>
      <c r="O108" s="276"/>
      <c r="P108" s="275"/>
      <c r="Q108" s="275"/>
      <c r="R108" s="275"/>
      <c r="S108" s="275"/>
      <c r="T108" s="275"/>
      <c r="U108" s="275"/>
      <c r="V108" s="275"/>
      <c r="W108" s="275"/>
    </row>
    <row r="109" spans="2:23" s="247" customFormat="1" ht="11.25">
      <c r="B109" s="250"/>
      <c r="D109" s="275"/>
      <c r="E109" s="275"/>
      <c r="F109" s="275"/>
      <c r="G109" s="275"/>
      <c r="H109" s="275"/>
      <c r="I109" s="276"/>
      <c r="J109" s="276"/>
      <c r="K109" s="276"/>
      <c r="L109" s="276"/>
      <c r="M109" s="276"/>
      <c r="N109" s="276"/>
      <c r="O109" s="276"/>
      <c r="P109" s="275"/>
      <c r="Q109" s="275"/>
      <c r="R109" s="275"/>
      <c r="S109" s="275"/>
      <c r="T109" s="275"/>
      <c r="U109" s="275"/>
      <c r="V109" s="275"/>
      <c r="W109" s="275"/>
    </row>
    <row r="110" spans="2:23" s="247" customFormat="1" ht="11.25">
      <c r="B110" s="250"/>
      <c r="D110" s="275"/>
      <c r="E110" s="275"/>
      <c r="F110" s="275"/>
      <c r="G110" s="275"/>
      <c r="H110" s="275"/>
      <c r="I110" s="276"/>
      <c r="J110" s="276"/>
      <c r="K110" s="276"/>
      <c r="L110" s="276"/>
      <c r="M110" s="276"/>
      <c r="N110" s="276"/>
      <c r="O110" s="276"/>
      <c r="P110" s="275"/>
      <c r="Q110" s="275"/>
      <c r="R110" s="275"/>
      <c r="S110" s="275"/>
      <c r="T110" s="275"/>
      <c r="U110" s="275"/>
      <c r="V110" s="275"/>
      <c r="W110" s="275"/>
    </row>
    <row r="111" spans="2:23" s="247" customFormat="1" ht="11.25">
      <c r="B111" s="250"/>
      <c r="D111" s="275"/>
      <c r="E111" s="275"/>
      <c r="F111" s="275"/>
      <c r="G111" s="275"/>
      <c r="H111" s="275"/>
      <c r="I111" s="276"/>
      <c r="J111" s="276"/>
      <c r="K111" s="276"/>
      <c r="L111" s="276"/>
      <c r="M111" s="276"/>
      <c r="N111" s="276"/>
      <c r="O111" s="276"/>
      <c r="P111" s="275"/>
      <c r="Q111" s="275"/>
      <c r="R111" s="275"/>
      <c r="S111" s="275"/>
      <c r="T111" s="275"/>
      <c r="U111" s="275"/>
      <c r="V111" s="275"/>
      <c r="W111" s="275"/>
    </row>
    <row r="112" spans="2:23" s="247" customFormat="1" ht="11.25">
      <c r="B112" s="250"/>
      <c r="D112" s="275"/>
      <c r="E112" s="275"/>
      <c r="F112" s="275"/>
      <c r="G112" s="275"/>
      <c r="H112" s="275"/>
      <c r="I112" s="276"/>
      <c r="J112" s="276"/>
      <c r="K112" s="276"/>
      <c r="L112" s="276"/>
      <c r="M112" s="276"/>
      <c r="N112" s="276"/>
      <c r="O112" s="276"/>
      <c r="P112" s="275"/>
      <c r="Q112" s="275"/>
      <c r="R112" s="275"/>
      <c r="S112" s="275"/>
      <c r="T112" s="275"/>
      <c r="U112" s="275"/>
      <c r="V112" s="275"/>
      <c r="W112" s="275"/>
    </row>
    <row r="113" spans="2:23" s="247" customFormat="1" ht="11.25">
      <c r="B113" s="250"/>
      <c r="D113" s="275"/>
      <c r="E113" s="275"/>
      <c r="F113" s="275"/>
      <c r="G113" s="275"/>
      <c r="H113" s="275"/>
      <c r="I113" s="276"/>
      <c r="J113" s="276"/>
      <c r="K113" s="276"/>
      <c r="L113" s="276"/>
      <c r="M113" s="276"/>
      <c r="N113" s="276"/>
      <c r="O113" s="276"/>
      <c r="P113" s="275"/>
      <c r="Q113" s="275"/>
      <c r="R113" s="275"/>
      <c r="S113" s="275"/>
      <c r="T113" s="275"/>
      <c r="U113" s="277"/>
      <c r="V113" s="275"/>
      <c r="W113" s="275"/>
    </row>
    <row r="114" spans="2:23" s="247" customFormat="1" ht="11.25">
      <c r="B114" s="250"/>
      <c r="D114" s="275"/>
      <c r="E114" s="275"/>
      <c r="F114" s="275"/>
      <c r="G114" s="275"/>
      <c r="H114" s="275"/>
      <c r="I114" s="276"/>
      <c r="J114" s="276"/>
      <c r="K114" s="276"/>
      <c r="L114" s="276"/>
      <c r="M114" s="276"/>
      <c r="N114" s="276"/>
      <c r="O114" s="276"/>
      <c r="P114" s="275"/>
      <c r="Q114" s="275"/>
      <c r="R114" s="275"/>
      <c r="S114" s="275"/>
      <c r="T114" s="275"/>
      <c r="U114" s="275"/>
      <c r="V114" s="275"/>
      <c r="W114" s="275"/>
    </row>
    <row r="115" spans="2:23" s="247" customFormat="1" ht="11.25">
      <c r="B115" s="250"/>
      <c r="D115" s="275"/>
      <c r="E115" s="275"/>
      <c r="F115" s="275"/>
      <c r="G115" s="275"/>
      <c r="H115" s="275"/>
      <c r="I115" s="276"/>
      <c r="J115" s="276"/>
      <c r="K115" s="276"/>
      <c r="L115" s="276"/>
      <c r="M115" s="276"/>
      <c r="N115" s="276"/>
      <c r="O115" s="276"/>
      <c r="P115" s="275"/>
      <c r="Q115" s="275"/>
      <c r="R115" s="275"/>
      <c r="S115" s="275"/>
      <c r="T115" s="275"/>
      <c r="U115" s="275"/>
      <c r="V115" s="275"/>
      <c r="W115" s="275"/>
    </row>
    <row r="116" spans="2:23" s="247" customFormat="1" ht="11.25">
      <c r="B116" s="250"/>
      <c r="D116" s="275"/>
      <c r="E116" s="275"/>
      <c r="F116" s="275"/>
      <c r="G116" s="275"/>
      <c r="H116" s="275"/>
      <c r="I116" s="276"/>
      <c r="J116" s="276"/>
      <c r="K116" s="276"/>
      <c r="L116" s="276"/>
      <c r="M116" s="276"/>
      <c r="N116" s="276"/>
      <c r="O116" s="276"/>
      <c r="P116" s="275"/>
      <c r="Q116" s="275"/>
      <c r="R116" s="275"/>
      <c r="S116" s="275"/>
      <c r="T116" s="275"/>
      <c r="U116" s="275"/>
      <c r="V116" s="275"/>
      <c r="W116" s="275"/>
    </row>
    <row r="117" spans="2:23" s="247" customFormat="1" ht="11.25">
      <c r="B117" s="250"/>
      <c r="D117" s="275"/>
      <c r="E117" s="275"/>
      <c r="F117" s="275"/>
      <c r="G117" s="275"/>
      <c r="H117" s="275"/>
      <c r="I117" s="276"/>
      <c r="J117" s="276"/>
      <c r="K117" s="276"/>
      <c r="L117" s="276"/>
      <c r="M117" s="276"/>
      <c r="N117" s="276"/>
      <c r="O117" s="276"/>
      <c r="P117" s="275"/>
      <c r="Q117" s="275"/>
      <c r="R117" s="275"/>
      <c r="S117" s="275"/>
      <c r="T117" s="275"/>
      <c r="U117" s="275"/>
      <c r="V117" s="275"/>
      <c r="W117" s="275"/>
    </row>
    <row r="118" spans="2:23" s="247" customFormat="1" ht="11.25">
      <c r="B118" s="250"/>
      <c r="D118" s="275"/>
      <c r="E118" s="275"/>
      <c r="F118" s="275"/>
      <c r="G118" s="275"/>
      <c r="H118" s="275"/>
      <c r="I118" s="276"/>
      <c r="J118" s="276"/>
      <c r="K118" s="276"/>
      <c r="L118" s="276"/>
      <c r="M118" s="276"/>
      <c r="N118" s="276"/>
      <c r="O118" s="276"/>
      <c r="P118" s="275"/>
      <c r="Q118" s="275"/>
      <c r="R118" s="275"/>
      <c r="S118" s="275"/>
      <c r="T118" s="275"/>
      <c r="U118" s="275"/>
      <c r="V118" s="275"/>
      <c r="W118" s="275"/>
    </row>
    <row r="119" spans="2:23" s="247" customFormat="1" ht="11.25">
      <c r="B119" s="250"/>
      <c r="D119" s="275"/>
      <c r="E119" s="275"/>
      <c r="F119" s="275"/>
      <c r="G119" s="275"/>
      <c r="H119" s="275"/>
      <c r="I119" s="276"/>
      <c r="J119" s="276"/>
      <c r="K119" s="276"/>
      <c r="L119" s="276"/>
      <c r="M119" s="276"/>
      <c r="N119" s="276"/>
      <c r="O119" s="276"/>
      <c r="P119" s="275"/>
      <c r="Q119" s="275"/>
      <c r="R119" s="275"/>
      <c r="S119" s="275"/>
      <c r="T119" s="275"/>
      <c r="U119" s="275"/>
      <c r="V119" s="275"/>
      <c r="W119" s="275"/>
    </row>
    <row r="120" spans="2:23" s="247" customFormat="1" ht="11.25">
      <c r="B120" s="250"/>
      <c r="D120" s="275"/>
      <c r="E120" s="275"/>
      <c r="F120" s="275"/>
      <c r="G120" s="275"/>
      <c r="H120" s="275"/>
      <c r="I120" s="276"/>
      <c r="J120" s="276"/>
      <c r="K120" s="276"/>
      <c r="L120" s="276"/>
      <c r="M120" s="276"/>
      <c r="N120" s="276"/>
      <c r="O120" s="276"/>
      <c r="P120" s="275"/>
      <c r="Q120" s="275"/>
      <c r="R120" s="275"/>
      <c r="S120" s="275"/>
      <c r="T120" s="275"/>
      <c r="U120" s="275"/>
      <c r="V120" s="275"/>
      <c r="W120" s="275"/>
    </row>
    <row r="121" spans="2:23" s="247" customFormat="1" ht="11.25">
      <c r="B121" s="250"/>
      <c r="D121" s="275"/>
      <c r="E121" s="275"/>
      <c r="F121" s="275"/>
      <c r="G121" s="275"/>
      <c r="H121" s="275"/>
      <c r="I121" s="276"/>
      <c r="J121" s="276"/>
      <c r="K121" s="276"/>
      <c r="L121" s="276"/>
      <c r="M121" s="276"/>
      <c r="N121" s="276"/>
      <c r="O121" s="276"/>
      <c r="P121" s="275"/>
      <c r="Q121" s="275"/>
      <c r="R121" s="275"/>
      <c r="S121" s="275"/>
      <c r="T121" s="275"/>
      <c r="U121" s="275"/>
      <c r="V121" s="275"/>
      <c r="W121" s="275"/>
    </row>
    <row r="122" spans="2:23" s="247" customFormat="1" ht="11.25">
      <c r="B122" s="250"/>
      <c r="D122" s="275"/>
      <c r="E122" s="275"/>
      <c r="F122" s="275"/>
      <c r="G122" s="275"/>
      <c r="H122" s="275"/>
      <c r="I122" s="276"/>
      <c r="J122" s="276"/>
      <c r="K122" s="276"/>
      <c r="L122" s="276"/>
      <c r="M122" s="276"/>
      <c r="N122" s="276"/>
      <c r="O122" s="276"/>
      <c r="P122" s="275"/>
      <c r="Q122" s="275"/>
      <c r="R122" s="275"/>
      <c r="S122" s="275"/>
      <c r="T122" s="275"/>
      <c r="U122" s="275"/>
      <c r="V122" s="275"/>
      <c r="W122" s="275"/>
    </row>
    <row r="123" spans="2:23" s="247" customFormat="1" ht="11.25">
      <c r="B123" s="250"/>
      <c r="D123" s="275"/>
      <c r="E123" s="275"/>
      <c r="F123" s="275"/>
      <c r="G123" s="275"/>
      <c r="H123" s="275"/>
      <c r="I123" s="276"/>
      <c r="J123" s="276"/>
      <c r="K123" s="276"/>
      <c r="L123" s="276"/>
      <c r="M123" s="276"/>
      <c r="N123" s="276"/>
      <c r="O123" s="276"/>
      <c r="P123" s="275"/>
      <c r="Q123" s="275"/>
      <c r="R123" s="275"/>
      <c r="S123" s="275"/>
      <c r="T123" s="275"/>
      <c r="U123" s="275"/>
      <c r="V123" s="275"/>
      <c r="W123" s="275"/>
    </row>
    <row r="124" spans="2:23" s="247" customFormat="1" ht="11.25">
      <c r="B124" s="250"/>
      <c r="D124" s="275"/>
      <c r="E124" s="275"/>
      <c r="F124" s="275"/>
      <c r="G124" s="275"/>
      <c r="H124" s="275"/>
      <c r="I124" s="276"/>
      <c r="J124" s="276"/>
      <c r="K124" s="276"/>
      <c r="L124" s="276"/>
      <c r="M124" s="276"/>
      <c r="N124" s="276"/>
      <c r="O124" s="276"/>
      <c r="P124" s="275"/>
      <c r="Q124" s="275"/>
      <c r="R124" s="275"/>
      <c r="S124" s="275"/>
      <c r="T124" s="275"/>
      <c r="U124" s="275"/>
      <c r="V124" s="275"/>
      <c r="W124" s="275"/>
    </row>
    <row r="125" spans="2:23" s="247" customFormat="1" ht="11.25">
      <c r="B125" s="250"/>
      <c r="D125" s="275"/>
      <c r="E125" s="275"/>
      <c r="F125" s="275"/>
      <c r="G125" s="275"/>
      <c r="H125" s="275"/>
      <c r="I125" s="276"/>
      <c r="J125" s="276"/>
      <c r="K125" s="276"/>
      <c r="L125" s="276"/>
      <c r="M125" s="276"/>
      <c r="N125" s="276"/>
      <c r="O125" s="276"/>
      <c r="P125" s="275"/>
      <c r="Q125" s="275"/>
      <c r="R125" s="275"/>
      <c r="S125" s="275"/>
      <c r="T125" s="275"/>
      <c r="U125" s="275"/>
      <c r="V125" s="275"/>
      <c r="W125" s="275"/>
    </row>
    <row r="126" spans="2:23" s="247" customFormat="1" ht="11.25">
      <c r="B126" s="250"/>
      <c r="D126" s="275"/>
      <c r="E126" s="275"/>
      <c r="F126" s="275"/>
      <c r="G126" s="275"/>
      <c r="H126" s="275"/>
      <c r="I126" s="276"/>
      <c r="J126" s="276"/>
      <c r="K126" s="276"/>
      <c r="L126" s="276"/>
      <c r="M126" s="276"/>
      <c r="N126" s="276"/>
      <c r="O126" s="276"/>
      <c r="P126" s="275"/>
      <c r="Q126" s="275"/>
      <c r="R126" s="275"/>
      <c r="S126" s="275"/>
      <c r="T126" s="275"/>
      <c r="U126" s="275"/>
      <c r="V126" s="275"/>
      <c r="W126" s="275"/>
    </row>
    <row r="127" spans="2:23" s="247" customFormat="1" ht="11.25">
      <c r="B127" s="250"/>
      <c r="D127" s="275"/>
      <c r="E127" s="275"/>
      <c r="F127" s="275"/>
      <c r="G127" s="275"/>
      <c r="H127" s="275"/>
      <c r="I127" s="276"/>
      <c r="J127" s="276"/>
      <c r="K127" s="276"/>
      <c r="L127" s="276"/>
      <c r="M127" s="276"/>
      <c r="N127" s="276"/>
      <c r="O127" s="276"/>
      <c r="P127" s="275"/>
      <c r="Q127" s="275"/>
      <c r="R127" s="275"/>
      <c r="S127" s="275"/>
      <c r="T127" s="275"/>
      <c r="U127" s="275"/>
      <c r="V127" s="275"/>
      <c r="W127" s="275"/>
    </row>
    <row r="128" spans="2:23" s="247" customFormat="1" ht="11.25">
      <c r="B128" s="250"/>
      <c r="D128" s="275"/>
      <c r="E128" s="275"/>
      <c r="F128" s="275"/>
      <c r="G128" s="275"/>
      <c r="H128" s="275"/>
      <c r="I128" s="276"/>
      <c r="J128" s="276"/>
      <c r="K128" s="276"/>
      <c r="L128" s="276"/>
      <c r="M128" s="276"/>
      <c r="N128" s="276"/>
      <c r="O128" s="276"/>
      <c r="P128" s="275"/>
      <c r="Q128" s="275"/>
      <c r="R128" s="275"/>
      <c r="S128" s="275"/>
      <c r="T128" s="275"/>
      <c r="U128" s="275"/>
      <c r="V128" s="275"/>
      <c r="W128" s="275"/>
    </row>
    <row r="129" spans="2:23" s="247" customFormat="1" ht="11.25">
      <c r="B129" s="250"/>
      <c r="D129" s="275"/>
      <c r="E129" s="275"/>
      <c r="F129" s="275"/>
      <c r="G129" s="275"/>
      <c r="H129" s="275"/>
      <c r="I129" s="276"/>
      <c r="J129" s="276"/>
      <c r="K129" s="276"/>
      <c r="L129" s="276"/>
      <c r="M129" s="276"/>
      <c r="N129" s="276"/>
      <c r="O129" s="276"/>
      <c r="P129" s="275"/>
      <c r="Q129" s="275"/>
      <c r="R129" s="275"/>
      <c r="S129" s="275"/>
      <c r="T129" s="275"/>
      <c r="U129" s="275"/>
      <c r="V129" s="275"/>
      <c r="W129" s="275"/>
    </row>
    <row r="130" spans="2:23" s="247" customFormat="1" ht="11.25">
      <c r="B130" s="250"/>
      <c r="D130" s="275"/>
      <c r="E130" s="275"/>
      <c r="F130" s="275"/>
      <c r="G130" s="275"/>
      <c r="H130" s="275"/>
      <c r="I130" s="276"/>
      <c r="J130" s="276"/>
      <c r="K130" s="276"/>
      <c r="L130" s="276"/>
      <c r="M130" s="276"/>
      <c r="N130" s="276"/>
      <c r="O130" s="276"/>
      <c r="P130" s="275"/>
      <c r="Q130" s="275"/>
      <c r="R130" s="275"/>
      <c r="S130" s="275"/>
      <c r="T130" s="275"/>
      <c r="U130" s="275"/>
      <c r="V130" s="275"/>
      <c r="W130" s="275"/>
    </row>
    <row r="131" spans="2:23" s="247" customFormat="1" ht="11.25">
      <c r="B131" s="250"/>
      <c r="D131" s="275"/>
      <c r="E131" s="275"/>
      <c r="F131" s="275"/>
      <c r="G131" s="275"/>
      <c r="H131" s="275"/>
      <c r="I131" s="276"/>
      <c r="J131" s="276"/>
      <c r="K131" s="276"/>
      <c r="L131" s="276"/>
      <c r="M131" s="276"/>
      <c r="N131" s="276"/>
      <c r="O131" s="276"/>
      <c r="P131" s="275"/>
      <c r="Q131" s="275"/>
      <c r="R131" s="275"/>
      <c r="S131" s="275"/>
      <c r="T131" s="275"/>
      <c r="U131" s="277"/>
      <c r="V131" s="275"/>
      <c r="W131" s="275"/>
    </row>
    <row r="132" spans="2:23" s="247" customFormat="1" ht="11.25">
      <c r="B132" s="250"/>
      <c r="D132" s="275"/>
      <c r="E132" s="275"/>
      <c r="F132" s="275"/>
      <c r="G132" s="275"/>
      <c r="H132" s="275"/>
      <c r="I132" s="276"/>
      <c r="J132" s="276"/>
      <c r="K132" s="276"/>
      <c r="L132" s="276"/>
      <c r="M132" s="276"/>
      <c r="N132" s="276"/>
      <c r="O132" s="276"/>
      <c r="P132" s="275"/>
      <c r="Q132" s="275"/>
      <c r="R132" s="275"/>
      <c r="S132" s="275"/>
      <c r="T132" s="275"/>
      <c r="U132" s="275"/>
      <c r="V132" s="275"/>
      <c r="W132" s="275"/>
    </row>
    <row r="133" spans="2:23" s="145" customFormat="1" ht="11.25">
      <c r="B133" s="149"/>
      <c r="D133" s="146"/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  <c r="O133" s="146"/>
      <c r="P133" s="146"/>
      <c r="R133" s="146"/>
      <c r="S133" s="146"/>
      <c r="T133" s="148"/>
      <c r="U133" s="148"/>
      <c r="V133" s="148"/>
      <c r="W133" s="148"/>
    </row>
    <row r="134" spans="2:23" s="247" customFormat="1" ht="11.25">
      <c r="B134" s="250"/>
      <c r="D134" s="275"/>
      <c r="E134" s="275"/>
      <c r="F134" s="275"/>
      <c r="G134" s="275"/>
      <c r="H134" s="275"/>
      <c r="I134" s="275"/>
      <c r="J134" s="275"/>
      <c r="K134" s="275"/>
      <c r="L134" s="275"/>
      <c r="M134" s="275"/>
      <c r="N134" s="275"/>
      <c r="O134" s="276"/>
      <c r="P134" s="275"/>
      <c r="Q134" s="275"/>
      <c r="R134" s="275"/>
      <c r="S134" s="275"/>
      <c r="T134" s="275"/>
      <c r="U134" s="275"/>
      <c r="V134" s="275"/>
      <c r="W134" s="275"/>
    </row>
    <row r="135" spans="2:23" s="145" customFormat="1" ht="11.25">
      <c r="B135" s="149"/>
      <c r="D135" s="148"/>
      <c r="E135" s="148"/>
      <c r="F135" s="148"/>
      <c r="G135" s="148"/>
      <c r="H135" s="148"/>
      <c r="I135" s="148"/>
      <c r="J135" s="148"/>
      <c r="K135" s="148"/>
      <c r="L135" s="148"/>
      <c r="M135" s="148"/>
      <c r="N135" s="148"/>
      <c r="O135" s="278"/>
      <c r="P135" s="148"/>
      <c r="Q135" s="148"/>
      <c r="R135" s="148"/>
      <c r="S135" s="148"/>
      <c r="T135" s="148"/>
      <c r="U135" s="148"/>
      <c r="V135" s="148"/>
      <c r="W135" s="148"/>
    </row>
    <row r="136" spans="2:23" s="247" customFormat="1" ht="11.25">
      <c r="B136" s="250"/>
      <c r="D136" s="275"/>
      <c r="E136" s="275"/>
      <c r="F136" s="275"/>
      <c r="G136" s="275"/>
      <c r="H136" s="275"/>
      <c r="I136" s="275"/>
      <c r="J136" s="275"/>
      <c r="K136" s="275"/>
      <c r="L136" s="275"/>
      <c r="M136" s="275"/>
      <c r="N136" s="275"/>
      <c r="O136" s="276"/>
      <c r="P136" s="275"/>
      <c r="Q136" s="275"/>
      <c r="R136" s="275"/>
      <c r="S136" s="275"/>
      <c r="T136" s="275"/>
      <c r="U136" s="275"/>
      <c r="V136" s="275"/>
      <c r="W136" s="275"/>
    </row>
    <row r="137" spans="2:23" s="247" customFormat="1" ht="11.25">
      <c r="B137" s="250"/>
      <c r="D137" s="275"/>
      <c r="E137" s="275"/>
      <c r="F137" s="275"/>
      <c r="G137" s="275"/>
      <c r="H137" s="275"/>
      <c r="I137" s="275"/>
      <c r="J137" s="275"/>
      <c r="K137" s="275"/>
      <c r="L137" s="275"/>
      <c r="M137" s="275"/>
      <c r="N137" s="275"/>
      <c r="O137" s="276"/>
      <c r="P137" s="275"/>
      <c r="Q137" s="275"/>
      <c r="R137" s="275"/>
      <c r="S137" s="275"/>
      <c r="T137" s="275"/>
      <c r="U137" s="275"/>
      <c r="V137" s="275"/>
      <c r="W137" s="275"/>
    </row>
    <row r="138" spans="2:23" s="247" customFormat="1" ht="11.25">
      <c r="B138" s="250"/>
      <c r="D138" s="275"/>
      <c r="E138" s="275"/>
      <c r="F138" s="275"/>
      <c r="G138" s="275"/>
      <c r="H138" s="275"/>
      <c r="I138" s="275"/>
      <c r="J138" s="275"/>
      <c r="K138" s="275"/>
      <c r="L138" s="275"/>
      <c r="M138" s="275"/>
      <c r="N138" s="275"/>
      <c r="O138" s="276"/>
      <c r="P138" s="275"/>
      <c r="Q138" s="275"/>
      <c r="R138" s="275"/>
      <c r="S138" s="275"/>
      <c r="T138" s="275"/>
      <c r="U138" s="275"/>
      <c r="V138" s="275"/>
      <c r="W138" s="275"/>
    </row>
    <row r="139" spans="2:19" s="145" customFormat="1" ht="11.25">
      <c r="B139" s="283"/>
      <c r="D139" s="270"/>
      <c r="E139" s="270"/>
      <c r="F139" s="270"/>
      <c r="G139" s="270"/>
      <c r="H139" s="270"/>
      <c r="I139" s="270"/>
      <c r="J139" s="270"/>
      <c r="K139" s="270"/>
      <c r="L139" s="270"/>
      <c r="M139" s="270"/>
      <c r="N139" s="270"/>
      <c r="O139" s="271"/>
      <c r="P139" s="270"/>
      <c r="R139" s="270"/>
      <c r="S139" s="270"/>
    </row>
    <row r="140" spans="1:21" s="269" customFormat="1" ht="11.25">
      <c r="A140" s="145"/>
      <c r="B140" s="283"/>
      <c r="D140" s="272"/>
      <c r="E140" s="272"/>
      <c r="F140" s="272"/>
      <c r="G140" s="272"/>
      <c r="H140" s="272"/>
      <c r="I140" s="272"/>
      <c r="J140" s="272"/>
      <c r="K140" s="272"/>
      <c r="L140" s="272"/>
      <c r="M140" s="272"/>
      <c r="N140" s="272"/>
      <c r="O140" s="273"/>
      <c r="P140" s="272"/>
      <c r="R140" s="272"/>
      <c r="S140" s="272"/>
      <c r="U140" s="274"/>
    </row>
    <row r="141" spans="2:15" s="247" customFormat="1" ht="5.25" customHeight="1">
      <c r="B141" s="250"/>
      <c r="O141" s="250"/>
    </row>
    <row r="142" spans="1:23" s="247" customFormat="1" ht="11.25">
      <c r="A142" s="145"/>
      <c r="B142" s="250"/>
      <c r="D142" s="275"/>
      <c r="E142" s="275"/>
      <c r="F142" s="275"/>
      <c r="G142" s="275"/>
      <c r="H142" s="275"/>
      <c r="I142" s="275"/>
      <c r="J142" s="275"/>
      <c r="K142" s="275"/>
      <c r="L142" s="275"/>
      <c r="M142" s="275"/>
      <c r="N142" s="275"/>
      <c r="O142" s="275"/>
      <c r="P142" s="275"/>
      <c r="Q142" s="275"/>
      <c r="R142" s="275"/>
      <c r="S142" s="275"/>
      <c r="T142" s="275"/>
      <c r="U142" s="275"/>
      <c r="V142" s="275"/>
      <c r="W142" s="275"/>
    </row>
    <row r="143" spans="2:23" s="247" customFormat="1" ht="11.25">
      <c r="B143" s="250"/>
      <c r="D143" s="275"/>
      <c r="E143" s="275"/>
      <c r="F143" s="275"/>
      <c r="G143" s="275"/>
      <c r="H143" s="275"/>
      <c r="I143" s="275"/>
      <c r="J143" s="275"/>
      <c r="K143" s="275"/>
      <c r="L143" s="275"/>
      <c r="M143" s="275"/>
      <c r="N143" s="275"/>
      <c r="O143" s="275"/>
      <c r="P143" s="275"/>
      <c r="Q143" s="275"/>
      <c r="R143" s="275"/>
      <c r="S143" s="275"/>
      <c r="T143" s="275"/>
      <c r="U143" s="275"/>
      <c r="V143" s="275"/>
      <c r="W143" s="275"/>
    </row>
    <row r="144" spans="2:23" s="247" customFormat="1" ht="11.25">
      <c r="B144" s="250"/>
      <c r="D144" s="275"/>
      <c r="E144" s="275"/>
      <c r="F144" s="275"/>
      <c r="G144" s="275"/>
      <c r="H144" s="275"/>
      <c r="I144" s="275"/>
      <c r="J144" s="275"/>
      <c r="K144" s="275"/>
      <c r="L144" s="275"/>
      <c r="M144" s="275"/>
      <c r="N144" s="275"/>
      <c r="O144" s="275"/>
      <c r="P144" s="275"/>
      <c r="Q144" s="275"/>
      <c r="R144" s="275"/>
      <c r="S144" s="275"/>
      <c r="T144" s="275"/>
      <c r="U144" s="275"/>
      <c r="V144" s="275"/>
      <c r="W144" s="275"/>
    </row>
    <row r="145" spans="2:23" s="247" customFormat="1" ht="11.25">
      <c r="B145" s="250"/>
      <c r="D145" s="275"/>
      <c r="E145" s="275"/>
      <c r="F145" s="275"/>
      <c r="G145" s="275"/>
      <c r="H145" s="275"/>
      <c r="I145" s="275"/>
      <c r="J145" s="275"/>
      <c r="K145" s="275"/>
      <c r="L145" s="275"/>
      <c r="M145" s="275"/>
      <c r="N145" s="275"/>
      <c r="O145" s="275"/>
      <c r="P145" s="275"/>
      <c r="Q145" s="275"/>
      <c r="R145" s="275"/>
      <c r="S145" s="275"/>
      <c r="T145" s="275"/>
      <c r="U145" s="275"/>
      <c r="V145" s="275"/>
      <c r="W145" s="275"/>
    </row>
    <row r="146" spans="2:23" s="247" customFormat="1" ht="11.25">
      <c r="B146" s="250"/>
      <c r="D146" s="275"/>
      <c r="E146" s="275"/>
      <c r="F146" s="275"/>
      <c r="G146" s="275"/>
      <c r="H146" s="275"/>
      <c r="I146" s="275"/>
      <c r="J146" s="275"/>
      <c r="K146" s="275"/>
      <c r="L146" s="275"/>
      <c r="M146" s="275"/>
      <c r="N146" s="275"/>
      <c r="O146" s="275"/>
      <c r="P146" s="275"/>
      <c r="Q146" s="275"/>
      <c r="R146" s="275"/>
      <c r="S146" s="275"/>
      <c r="T146" s="275"/>
      <c r="U146" s="275"/>
      <c r="V146" s="275"/>
      <c r="W146" s="275"/>
    </row>
    <row r="147" spans="2:23" s="247" customFormat="1" ht="11.25">
      <c r="B147" s="250"/>
      <c r="D147" s="275"/>
      <c r="E147" s="275"/>
      <c r="F147" s="275"/>
      <c r="G147" s="275"/>
      <c r="H147" s="275"/>
      <c r="I147" s="275"/>
      <c r="J147" s="275"/>
      <c r="K147" s="275"/>
      <c r="L147" s="275"/>
      <c r="M147" s="275"/>
      <c r="N147" s="275"/>
      <c r="O147" s="275"/>
      <c r="P147" s="275"/>
      <c r="Q147" s="275"/>
      <c r="R147" s="275"/>
      <c r="S147" s="275"/>
      <c r="T147" s="275"/>
      <c r="U147" s="275"/>
      <c r="V147" s="275"/>
      <c r="W147" s="275"/>
    </row>
    <row r="148" spans="2:23" s="247" customFormat="1" ht="11.25">
      <c r="B148" s="250"/>
      <c r="D148" s="275"/>
      <c r="E148" s="275"/>
      <c r="F148" s="275"/>
      <c r="G148" s="275"/>
      <c r="H148" s="275"/>
      <c r="I148" s="275"/>
      <c r="J148" s="275"/>
      <c r="K148" s="275"/>
      <c r="L148" s="275"/>
      <c r="M148" s="275"/>
      <c r="N148" s="275"/>
      <c r="O148" s="275"/>
      <c r="P148" s="275"/>
      <c r="Q148" s="275"/>
      <c r="R148" s="275"/>
      <c r="S148" s="275"/>
      <c r="T148" s="275"/>
      <c r="U148" s="275"/>
      <c r="V148" s="275"/>
      <c r="W148" s="275"/>
    </row>
    <row r="149" spans="2:23" s="247" customFormat="1" ht="11.25">
      <c r="B149" s="250"/>
      <c r="C149" s="268"/>
      <c r="D149" s="275"/>
      <c r="E149" s="275"/>
      <c r="F149" s="275"/>
      <c r="G149" s="275"/>
      <c r="H149" s="275"/>
      <c r="I149" s="275"/>
      <c r="J149" s="275"/>
      <c r="K149" s="275"/>
      <c r="L149" s="275"/>
      <c r="M149" s="275"/>
      <c r="N149" s="275"/>
      <c r="O149" s="275"/>
      <c r="P149" s="275"/>
      <c r="Q149" s="275"/>
      <c r="R149" s="275"/>
      <c r="S149" s="275"/>
      <c r="T149" s="275"/>
      <c r="U149" s="275"/>
      <c r="V149" s="275"/>
      <c r="W149" s="275"/>
    </row>
    <row r="150" spans="2:23" s="247" customFormat="1" ht="11.25">
      <c r="B150" s="250"/>
      <c r="D150" s="275"/>
      <c r="E150" s="275"/>
      <c r="F150" s="275"/>
      <c r="G150" s="275"/>
      <c r="H150" s="275"/>
      <c r="I150" s="275"/>
      <c r="J150" s="275"/>
      <c r="K150" s="275"/>
      <c r="L150" s="275"/>
      <c r="M150" s="275"/>
      <c r="N150" s="275"/>
      <c r="O150" s="275"/>
      <c r="P150" s="275"/>
      <c r="Q150" s="275"/>
      <c r="R150" s="275"/>
      <c r="S150" s="275"/>
      <c r="T150" s="275"/>
      <c r="U150" s="275"/>
      <c r="V150" s="275"/>
      <c r="W150" s="275"/>
    </row>
    <row r="151" spans="2:23" s="247" customFormat="1" ht="11.25">
      <c r="B151" s="250"/>
      <c r="D151" s="275"/>
      <c r="E151" s="275"/>
      <c r="F151" s="275"/>
      <c r="G151" s="275"/>
      <c r="H151" s="275"/>
      <c r="I151" s="275"/>
      <c r="J151" s="275"/>
      <c r="K151" s="275"/>
      <c r="L151" s="275"/>
      <c r="M151" s="275"/>
      <c r="N151" s="275"/>
      <c r="O151" s="275"/>
      <c r="P151" s="275"/>
      <c r="Q151" s="275"/>
      <c r="R151" s="275"/>
      <c r="S151" s="275"/>
      <c r="T151" s="275"/>
      <c r="U151" s="275"/>
      <c r="V151" s="275"/>
      <c r="W151" s="275"/>
    </row>
    <row r="152" spans="2:23" s="247" customFormat="1" ht="11.25">
      <c r="B152" s="250"/>
      <c r="D152" s="275"/>
      <c r="E152" s="275"/>
      <c r="F152" s="275"/>
      <c r="G152" s="275"/>
      <c r="H152" s="275"/>
      <c r="I152" s="275"/>
      <c r="J152" s="275"/>
      <c r="K152" s="275"/>
      <c r="L152" s="275"/>
      <c r="M152" s="275"/>
      <c r="N152" s="275"/>
      <c r="O152" s="275"/>
      <c r="P152" s="275"/>
      <c r="Q152" s="275"/>
      <c r="R152" s="275"/>
      <c r="S152" s="275"/>
      <c r="T152" s="275"/>
      <c r="U152" s="275"/>
      <c r="V152" s="275"/>
      <c r="W152" s="275"/>
    </row>
    <row r="153" spans="2:23" s="247" customFormat="1" ht="11.25">
      <c r="B153" s="250"/>
      <c r="D153" s="275"/>
      <c r="E153" s="275"/>
      <c r="F153" s="275"/>
      <c r="G153" s="275"/>
      <c r="H153" s="275"/>
      <c r="I153" s="275"/>
      <c r="J153" s="275"/>
      <c r="K153" s="275"/>
      <c r="L153" s="275"/>
      <c r="M153" s="275"/>
      <c r="N153" s="275"/>
      <c r="O153" s="275"/>
      <c r="P153" s="275"/>
      <c r="Q153" s="275"/>
      <c r="R153" s="275"/>
      <c r="S153" s="275"/>
      <c r="T153" s="275"/>
      <c r="U153" s="275"/>
      <c r="V153" s="275"/>
      <c r="W153" s="275"/>
    </row>
    <row r="154" spans="2:23" s="247" customFormat="1" ht="11.25">
      <c r="B154" s="250"/>
      <c r="D154" s="275"/>
      <c r="E154" s="275"/>
      <c r="F154" s="275"/>
      <c r="G154" s="275"/>
      <c r="H154" s="275"/>
      <c r="I154" s="275"/>
      <c r="J154" s="275"/>
      <c r="K154" s="275"/>
      <c r="L154" s="275"/>
      <c r="M154" s="275"/>
      <c r="N154" s="275"/>
      <c r="O154" s="275"/>
      <c r="P154" s="275"/>
      <c r="Q154" s="275"/>
      <c r="R154" s="275"/>
      <c r="S154" s="275"/>
      <c r="T154" s="275"/>
      <c r="U154" s="275"/>
      <c r="V154" s="275"/>
      <c r="W154" s="275"/>
    </row>
    <row r="155" spans="2:23" s="247" customFormat="1" ht="11.25">
      <c r="B155" s="250"/>
      <c r="D155" s="275"/>
      <c r="E155" s="275"/>
      <c r="F155" s="275"/>
      <c r="G155" s="275"/>
      <c r="H155" s="275"/>
      <c r="I155" s="275"/>
      <c r="J155" s="275"/>
      <c r="K155" s="275"/>
      <c r="L155" s="275"/>
      <c r="M155" s="275"/>
      <c r="N155" s="275"/>
      <c r="O155" s="275"/>
      <c r="P155" s="275"/>
      <c r="Q155" s="275"/>
      <c r="R155" s="275"/>
      <c r="S155" s="275"/>
      <c r="T155" s="275"/>
      <c r="U155" s="275"/>
      <c r="V155" s="275"/>
      <c r="W155" s="275"/>
    </row>
    <row r="156" spans="2:23" s="247" customFormat="1" ht="11.25">
      <c r="B156" s="250"/>
      <c r="D156" s="275"/>
      <c r="E156" s="275"/>
      <c r="F156" s="275"/>
      <c r="G156" s="275"/>
      <c r="H156" s="275"/>
      <c r="I156" s="275"/>
      <c r="J156" s="275"/>
      <c r="K156" s="275"/>
      <c r="L156" s="275"/>
      <c r="M156" s="275"/>
      <c r="N156" s="275"/>
      <c r="O156" s="275"/>
      <c r="P156" s="275"/>
      <c r="Q156" s="275"/>
      <c r="R156" s="275"/>
      <c r="S156" s="275"/>
      <c r="T156" s="275"/>
      <c r="U156" s="275"/>
      <c r="V156" s="275"/>
      <c r="W156" s="275"/>
    </row>
    <row r="157" spans="2:23" s="145" customFormat="1" ht="11.25">
      <c r="B157" s="149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  <c r="P157" s="146"/>
      <c r="Q157" s="146"/>
      <c r="R157" s="146"/>
      <c r="S157" s="148"/>
      <c r="T157" s="148"/>
      <c r="U157" s="148"/>
      <c r="V157" s="148"/>
      <c r="W157" s="148"/>
    </row>
    <row r="158" spans="2:23" s="145" customFormat="1" ht="11.25">
      <c r="B158" s="149"/>
      <c r="R158" s="146"/>
      <c r="S158" s="148"/>
      <c r="T158" s="148"/>
      <c r="U158" s="148"/>
      <c r="V158" s="148"/>
      <c r="W158" s="148"/>
    </row>
    <row r="159" spans="1:23" s="247" customFormat="1" ht="11.25">
      <c r="A159" s="145"/>
      <c r="B159" s="250"/>
      <c r="D159" s="275"/>
      <c r="E159" s="275"/>
      <c r="F159" s="275"/>
      <c r="G159" s="275"/>
      <c r="H159" s="275"/>
      <c r="I159" s="275"/>
      <c r="J159" s="275"/>
      <c r="K159" s="275"/>
      <c r="L159" s="275"/>
      <c r="M159" s="275"/>
      <c r="N159" s="275"/>
      <c r="O159" s="275"/>
      <c r="P159" s="275"/>
      <c r="Q159" s="275"/>
      <c r="R159" s="275"/>
      <c r="S159" s="275"/>
      <c r="T159" s="275"/>
      <c r="U159" s="275"/>
      <c r="V159" s="275"/>
      <c r="W159" s="275"/>
    </row>
    <row r="160" spans="1:23" s="247" customFormat="1" ht="11.25">
      <c r="A160" s="145"/>
      <c r="B160" s="250"/>
      <c r="D160" s="275"/>
      <c r="E160" s="275"/>
      <c r="F160" s="275"/>
      <c r="G160" s="275"/>
      <c r="H160" s="275"/>
      <c r="I160" s="275"/>
      <c r="J160" s="275"/>
      <c r="K160" s="275"/>
      <c r="L160" s="275"/>
      <c r="M160" s="275"/>
      <c r="N160" s="275"/>
      <c r="O160" s="275"/>
      <c r="P160" s="275"/>
      <c r="Q160" s="275"/>
      <c r="R160" s="275"/>
      <c r="S160" s="275"/>
      <c r="T160" s="275"/>
      <c r="U160" s="275"/>
      <c r="V160" s="275"/>
      <c r="W160" s="275"/>
    </row>
    <row r="161" spans="2:23" s="247" customFormat="1" ht="11.25">
      <c r="B161" s="250"/>
      <c r="D161" s="275"/>
      <c r="E161" s="275"/>
      <c r="F161" s="275"/>
      <c r="G161" s="275"/>
      <c r="H161" s="275"/>
      <c r="I161" s="275"/>
      <c r="J161" s="275"/>
      <c r="K161" s="275"/>
      <c r="L161" s="275"/>
      <c r="M161" s="275"/>
      <c r="N161" s="275"/>
      <c r="O161" s="275"/>
      <c r="P161" s="275"/>
      <c r="Q161" s="275"/>
      <c r="R161" s="275"/>
      <c r="S161" s="275"/>
      <c r="T161" s="275"/>
      <c r="U161" s="275"/>
      <c r="V161" s="275"/>
      <c r="W161" s="275"/>
    </row>
    <row r="162" spans="2:23" s="247" customFormat="1" ht="11.25">
      <c r="B162" s="250"/>
      <c r="D162" s="275"/>
      <c r="E162" s="275"/>
      <c r="F162" s="275"/>
      <c r="G162" s="275"/>
      <c r="H162" s="275"/>
      <c r="I162" s="275"/>
      <c r="J162" s="275"/>
      <c r="K162" s="275"/>
      <c r="L162" s="275"/>
      <c r="M162" s="275"/>
      <c r="N162" s="275"/>
      <c r="O162" s="275"/>
      <c r="P162" s="275"/>
      <c r="Q162" s="275"/>
      <c r="R162" s="275"/>
      <c r="S162" s="275"/>
      <c r="T162" s="275"/>
      <c r="U162" s="275"/>
      <c r="V162" s="275"/>
      <c r="W162" s="275"/>
    </row>
    <row r="163" spans="2:23" s="247" customFormat="1" ht="11.25">
      <c r="B163" s="250"/>
      <c r="D163" s="275"/>
      <c r="E163" s="275"/>
      <c r="F163" s="275"/>
      <c r="G163" s="275"/>
      <c r="H163" s="275"/>
      <c r="I163" s="275"/>
      <c r="J163" s="275"/>
      <c r="K163" s="275"/>
      <c r="L163" s="275"/>
      <c r="M163" s="275"/>
      <c r="N163" s="275"/>
      <c r="O163" s="275"/>
      <c r="P163" s="275"/>
      <c r="Q163" s="275"/>
      <c r="R163" s="275"/>
      <c r="S163" s="275"/>
      <c r="T163" s="275"/>
      <c r="U163" s="275"/>
      <c r="V163" s="275"/>
      <c r="W163" s="275"/>
    </row>
    <row r="164" spans="2:23" s="247" customFormat="1" ht="11.25">
      <c r="B164" s="250"/>
      <c r="D164" s="275"/>
      <c r="E164" s="275"/>
      <c r="F164" s="275"/>
      <c r="G164" s="275"/>
      <c r="H164" s="275"/>
      <c r="I164" s="275"/>
      <c r="J164" s="275"/>
      <c r="K164" s="275"/>
      <c r="L164" s="275"/>
      <c r="M164" s="275"/>
      <c r="N164" s="275"/>
      <c r="O164" s="275"/>
      <c r="P164" s="275"/>
      <c r="Q164" s="275"/>
      <c r="R164" s="275"/>
      <c r="S164" s="275"/>
      <c r="T164" s="275"/>
      <c r="U164" s="275"/>
      <c r="V164" s="275"/>
      <c r="W164" s="275"/>
    </row>
    <row r="165" spans="2:23" s="247" customFormat="1" ht="11.25">
      <c r="B165" s="250"/>
      <c r="D165" s="275"/>
      <c r="E165" s="275"/>
      <c r="F165" s="275"/>
      <c r="G165" s="275"/>
      <c r="H165" s="275"/>
      <c r="I165" s="275"/>
      <c r="J165" s="275"/>
      <c r="K165" s="275"/>
      <c r="L165" s="275"/>
      <c r="M165" s="275"/>
      <c r="N165" s="275"/>
      <c r="O165" s="275"/>
      <c r="P165" s="275"/>
      <c r="Q165" s="275"/>
      <c r="R165" s="275"/>
      <c r="S165" s="275"/>
      <c r="T165" s="275"/>
      <c r="U165" s="275"/>
      <c r="V165" s="275"/>
      <c r="W165" s="275"/>
    </row>
    <row r="166" spans="2:23" s="247" customFormat="1" ht="11.25">
      <c r="B166" s="250"/>
      <c r="D166" s="275"/>
      <c r="E166" s="275"/>
      <c r="F166" s="275"/>
      <c r="G166" s="275"/>
      <c r="H166" s="275"/>
      <c r="I166" s="275"/>
      <c r="J166" s="275"/>
      <c r="K166" s="275"/>
      <c r="L166" s="275"/>
      <c r="M166" s="275"/>
      <c r="N166" s="275"/>
      <c r="O166" s="275"/>
      <c r="P166" s="275"/>
      <c r="Q166" s="275"/>
      <c r="R166" s="275"/>
      <c r="S166" s="275"/>
      <c r="T166" s="275"/>
      <c r="U166" s="275"/>
      <c r="V166" s="275"/>
      <c r="W166" s="275"/>
    </row>
    <row r="167" spans="2:23" s="247" customFormat="1" ht="11.25">
      <c r="B167" s="250"/>
      <c r="D167" s="275"/>
      <c r="E167" s="275"/>
      <c r="F167" s="275"/>
      <c r="G167" s="275"/>
      <c r="H167" s="275"/>
      <c r="I167" s="275"/>
      <c r="J167" s="275"/>
      <c r="K167" s="275"/>
      <c r="L167" s="275"/>
      <c r="M167" s="275"/>
      <c r="N167" s="275"/>
      <c r="O167" s="275"/>
      <c r="P167" s="275"/>
      <c r="Q167" s="275"/>
      <c r="R167" s="275"/>
      <c r="S167" s="275"/>
      <c r="T167" s="275"/>
      <c r="U167" s="275"/>
      <c r="V167" s="275"/>
      <c r="W167" s="275"/>
    </row>
    <row r="168" spans="2:23" s="247" customFormat="1" ht="11.25">
      <c r="B168" s="250"/>
      <c r="D168" s="275"/>
      <c r="E168" s="275"/>
      <c r="F168" s="275"/>
      <c r="G168" s="275"/>
      <c r="H168" s="275"/>
      <c r="I168" s="275"/>
      <c r="J168" s="275"/>
      <c r="K168" s="275"/>
      <c r="L168" s="275"/>
      <c r="M168" s="275"/>
      <c r="N168" s="275"/>
      <c r="O168" s="275"/>
      <c r="P168" s="275"/>
      <c r="Q168" s="275"/>
      <c r="R168" s="275"/>
      <c r="S168" s="275"/>
      <c r="T168" s="275"/>
      <c r="U168" s="275"/>
      <c r="V168" s="275"/>
      <c r="W168" s="275"/>
    </row>
    <row r="169" spans="2:23" s="247" customFormat="1" ht="11.25">
      <c r="B169" s="250"/>
      <c r="D169" s="275"/>
      <c r="E169" s="275"/>
      <c r="F169" s="275"/>
      <c r="G169" s="275"/>
      <c r="H169" s="275"/>
      <c r="I169" s="275"/>
      <c r="J169" s="275"/>
      <c r="K169" s="275"/>
      <c r="L169" s="275"/>
      <c r="M169" s="275"/>
      <c r="N169" s="275"/>
      <c r="O169" s="275"/>
      <c r="P169" s="275"/>
      <c r="Q169" s="275"/>
      <c r="R169" s="275"/>
      <c r="S169" s="275"/>
      <c r="T169" s="275"/>
      <c r="U169" s="275"/>
      <c r="V169" s="275"/>
      <c r="W169" s="275"/>
    </row>
    <row r="170" spans="2:23" s="247" customFormat="1" ht="11.25">
      <c r="B170" s="250"/>
      <c r="D170" s="275"/>
      <c r="E170" s="275"/>
      <c r="F170" s="275"/>
      <c r="G170" s="275"/>
      <c r="H170" s="275"/>
      <c r="I170" s="275"/>
      <c r="J170" s="275"/>
      <c r="K170" s="275"/>
      <c r="L170" s="275"/>
      <c r="M170" s="275"/>
      <c r="N170" s="275"/>
      <c r="O170" s="275"/>
      <c r="P170" s="275"/>
      <c r="Q170" s="275"/>
      <c r="R170" s="275"/>
      <c r="S170" s="275"/>
      <c r="T170" s="275"/>
      <c r="U170" s="275"/>
      <c r="V170" s="275"/>
      <c r="W170" s="275"/>
    </row>
    <row r="171" spans="2:23" s="247" customFormat="1" ht="11.25">
      <c r="B171" s="250"/>
      <c r="D171" s="275"/>
      <c r="E171" s="275"/>
      <c r="F171" s="275"/>
      <c r="G171" s="275"/>
      <c r="H171" s="275"/>
      <c r="I171" s="275"/>
      <c r="J171" s="275"/>
      <c r="K171" s="275"/>
      <c r="L171" s="275"/>
      <c r="M171" s="275"/>
      <c r="N171" s="275"/>
      <c r="O171" s="275"/>
      <c r="P171" s="275"/>
      <c r="Q171" s="275"/>
      <c r="R171" s="275"/>
      <c r="S171" s="275"/>
      <c r="T171" s="275"/>
      <c r="U171" s="275"/>
      <c r="V171" s="275"/>
      <c r="W171" s="275"/>
    </row>
    <row r="172" spans="2:23" s="247" customFormat="1" ht="11.25">
      <c r="B172" s="250"/>
      <c r="D172" s="275"/>
      <c r="E172" s="275"/>
      <c r="F172" s="275"/>
      <c r="G172" s="275"/>
      <c r="H172" s="275"/>
      <c r="I172" s="275"/>
      <c r="J172" s="275"/>
      <c r="K172" s="275"/>
      <c r="L172" s="275"/>
      <c r="M172" s="275"/>
      <c r="N172" s="275"/>
      <c r="O172" s="275"/>
      <c r="P172" s="275"/>
      <c r="Q172" s="275"/>
      <c r="R172" s="275"/>
      <c r="S172" s="275"/>
      <c r="T172" s="275"/>
      <c r="U172" s="275"/>
      <c r="V172" s="275"/>
      <c r="W172" s="275"/>
    </row>
    <row r="173" spans="2:23" s="247" customFormat="1" ht="11.25">
      <c r="B173" s="250"/>
      <c r="D173" s="275"/>
      <c r="E173" s="275"/>
      <c r="F173" s="275"/>
      <c r="G173" s="275"/>
      <c r="H173" s="275"/>
      <c r="I173" s="275"/>
      <c r="J173" s="275"/>
      <c r="K173" s="275"/>
      <c r="L173" s="275"/>
      <c r="M173" s="275"/>
      <c r="N173" s="275"/>
      <c r="O173" s="275"/>
      <c r="P173" s="275"/>
      <c r="Q173" s="275"/>
      <c r="R173" s="275"/>
      <c r="S173" s="275"/>
      <c r="T173" s="275"/>
      <c r="U173" s="275"/>
      <c r="V173" s="275"/>
      <c r="W173" s="275"/>
    </row>
    <row r="174" spans="2:23" s="247" customFormat="1" ht="11.25">
      <c r="B174" s="250"/>
      <c r="C174" s="268"/>
      <c r="D174" s="275"/>
      <c r="E174" s="275"/>
      <c r="F174" s="275"/>
      <c r="G174" s="275"/>
      <c r="H174" s="275"/>
      <c r="I174" s="275"/>
      <c r="J174" s="275"/>
      <c r="K174" s="275"/>
      <c r="L174" s="275"/>
      <c r="M174" s="275"/>
      <c r="N174" s="275"/>
      <c r="O174" s="275"/>
      <c r="P174" s="275"/>
      <c r="Q174" s="275"/>
      <c r="R174" s="275"/>
      <c r="S174" s="275"/>
      <c r="T174" s="275"/>
      <c r="U174" s="275"/>
      <c r="V174" s="275"/>
      <c r="W174" s="275"/>
    </row>
    <row r="175" spans="2:23" s="247" customFormat="1" ht="11.25">
      <c r="B175" s="250"/>
      <c r="D175" s="275"/>
      <c r="E175" s="275"/>
      <c r="F175" s="275"/>
      <c r="G175" s="275"/>
      <c r="H175" s="275"/>
      <c r="I175" s="275"/>
      <c r="J175" s="275"/>
      <c r="K175" s="275"/>
      <c r="L175" s="275"/>
      <c r="M175" s="275"/>
      <c r="N175" s="275"/>
      <c r="O175" s="275"/>
      <c r="P175" s="275"/>
      <c r="Q175" s="275"/>
      <c r="R175" s="275"/>
      <c r="S175" s="275"/>
      <c r="T175" s="275"/>
      <c r="U175" s="275"/>
      <c r="V175" s="275"/>
      <c r="W175" s="275"/>
    </row>
    <row r="176" spans="2:23" s="247" customFormat="1" ht="11.25">
      <c r="B176" s="250"/>
      <c r="D176" s="275"/>
      <c r="E176" s="275"/>
      <c r="F176" s="275"/>
      <c r="G176" s="275"/>
      <c r="H176" s="275"/>
      <c r="I176" s="275"/>
      <c r="J176" s="275"/>
      <c r="K176" s="275"/>
      <c r="L176" s="275"/>
      <c r="M176" s="275"/>
      <c r="N176" s="275"/>
      <c r="O176" s="275"/>
      <c r="P176" s="275"/>
      <c r="Q176" s="275"/>
      <c r="R176" s="275"/>
      <c r="S176" s="275"/>
      <c r="T176" s="275"/>
      <c r="U176" s="275"/>
      <c r="V176" s="275"/>
      <c r="W176" s="275"/>
    </row>
    <row r="177" spans="2:23" s="247" customFormat="1" ht="11.25">
      <c r="B177" s="250"/>
      <c r="D177" s="275"/>
      <c r="E177" s="275"/>
      <c r="F177" s="275"/>
      <c r="G177" s="275"/>
      <c r="H177" s="275"/>
      <c r="I177" s="275"/>
      <c r="J177" s="275"/>
      <c r="K177" s="275"/>
      <c r="L177" s="275"/>
      <c r="M177" s="275"/>
      <c r="N177" s="275"/>
      <c r="O177" s="275"/>
      <c r="P177" s="275"/>
      <c r="Q177" s="275"/>
      <c r="R177" s="275"/>
      <c r="S177" s="275"/>
      <c r="T177" s="275"/>
      <c r="U177" s="275"/>
      <c r="V177" s="275"/>
      <c r="W177" s="275"/>
    </row>
    <row r="178" spans="2:23" s="247" customFormat="1" ht="11.25">
      <c r="B178" s="250"/>
      <c r="D178" s="275"/>
      <c r="E178" s="275"/>
      <c r="F178" s="275"/>
      <c r="G178" s="275"/>
      <c r="H178" s="275"/>
      <c r="I178" s="275"/>
      <c r="J178" s="275"/>
      <c r="K178" s="275"/>
      <c r="L178" s="275"/>
      <c r="M178" s="275"/>
      <c r="N178" s="275"/>
      <c r="O178" s="275"/>
      <c r="P178" s="275"/>
      <c r="Q178" s="275"/>
      <c r="R178" s="275"/>
      <c r="S178" s="275"/>
      <c r="T178" s="275"/>
      <c r="U178" s="275"/>
      <c r="V178" s="275"/>
      <c r="W178" s="275"/>
    </row>
    <row r="179" spans="2:23" s="247" customFormat="1" ht="11.25">
      <c r="B179" s="250"/>
      <c r="D179" s="275"/>
      <c r="E179" s="275"/>
      <c r="F179" s="275"/>
      <c r="G179" s="275"/>
      <c r="H179" s="275"/>
      <c r="I179" s="275"/>
      <c r="J179" s="275"/>
      <c r="K179" s="275"/>
      <c r="L179" s="275"/>
      <c r="M179" s="275"/>
      <c r="N179" s="275"/>
      <c r="O179" s="275"/>
      <c r="P179" s="275"/>
      <c r="Q179" s="275"/>
      <c r="R179" s="275"/>
      <c r="S179" s="275"/>
      <c r="T179" s="275"/>
      <c r="U179" s="275"/>
      <c r="V179" s="275"/>
      <c r="W179" s="275"/>
    </row>
    <row r="180" spans="2:23" s="247" customFormat="1" ht="11.25">
      <c r="B180" s="250"/>
      <c r="D180" s="275"/>
      <c r="E180" s="275"/>
      <c r="F180" s="275"/>
      <c r="G180" s="275"/>
      <c r="H180" s="275"/>
      <c r="I180" s="275"/>
      <c r="J180" s="275"/>
      <c r="K180" s="275"/>
      <c r="L180" s="275"/>
      <c r="M180" s="275"/>
      <c r="N180" s="275"/>
      <c r="O180" s="275"/>
      <c r="P180" s="275"/>
      <c r="Q180" s="275"/>
      <c r="R180" s="275"/>
      <c r="S180" s="275"/>
      <c r="T180" s="275"/>
      <c r="U180" s="277"/>
      <c r="V180" s="275"/>
      <c r="W180" s="275"/>
    </row>
    <row r="181" spans="2:23" s="247" customFormat="1" ht="11.25">
      <c r="B181" s="250"/>
      <c r="D181" s="275"/>
      <c r="E181" s="275"/>
      <c r="F181" s="275"/>
      <c r="G181" s="275"/>
      <c r="H181" s="275"/>
      <c r="I181" s="275"/>
      <c r="J181" s="275"/>
      <c r="K181" s="275"/>
      <c r="L181" s="275"/>
      <c r="M181" s="275"/>
      <c r="N181" s="275"/>
      <c r="O181" s="275"/>
      <c r="P181" s="275"/>
      <c r="Q181" s="275"/>
      <c r="R181" s="275"/>
      <c r="S181" s="275"/>
      <c r="T181" s="275"/>
      <c r="U181" s="275"/>
      <c r="V181" s="275"/>
      <c r="W181" s="275"/>
    </row>
    <row r="182" spans="2:23" s="247" customFormat="1" ht="11.25">
      <c r="B182" s="250"/>
      <c r="D182" s="275"/>
      <c r="E182" s="275"/>
      <c r="F182" s="275"/>
      <c r="G182" s="275"/>
      <c r="H182" s="275"/>
      <c r="I182" s="275"/>
      <c r="J182" s="275"/>
      <c r="K182" s="275"/>
      <c r="L182" s="275"/>
      <c r="M182" s="275"/>
      <c r="N182" s="275"/>
      <c r="O182" s="275"/>
      <c r="P182" s="275"/>
      <c r="Q182" s="275"/>
      <c r="R182" s="275"/>
      <c r="S182" s="275"/>
      <c r="T182" s="275"/>
      <c r="U182" s="275"/>
      <c r="V182" s="275"/>
      <c r="W182" s="275"/>
    </row>
    <row r="183" spans="2:23" s="247" customFormat="1" ht="11.25">
      <c r="B183" s="250"/>
      <c r="D183" s="275"/>
      <c r="E183" s="275"/>
      <c r="F183" s="275"/>
      <c r="G183" s="275"/>
      <c r="H183" s="275"/>
      <c r="I183" s="275"/>
      <c r="J183" s="275"/>
      <c r="K183" s="275"/>
      <c r="L183" s="275"/>
      <c r="M183" s="275"/>
      <c r="N183" s="275"/>
      <c r="O183" s="275"/>
      <c r="P183" s="275"/>
      <c r="Q183" s="275"/>
      <c r="R183" s="275"/>
      <c r="S183" s="275"/>
      <c r="T183" s="275"/>
      <c r="U183" s="275"/>
      <c r="V183" s="275"/>
      <c r="W183" s="275"/>
    </row>
    <row r="184" spans="2:23" s="247" customFormat="1" ht="11.25">
      <c r="B184" s="250"/>
      <c r="D184" s="275"/>
      <c r="E184" s="275"/>
      <c r="F184" s="275"/>
      <c r="G184" s="275"/>
      <c r="H184" s="275"/>
      <c r="I184" s="275"/>
      <c r="J184" s="275"/>
      <c r="K184" s="275"/>
      <c r="L184" s="275"/>
      <c r="M184" s="275"/>
      <c r="N184" s="275"/>
      <c r="O184" s="275"/>
      <c r="P184" s="275"/>
      <c r="Q184" s="275"/>
      <c r="R184" s="275"/>
      <c r="S184" s="275"/>
      <c r="T184" s="275"/>
      <c r="U184" s="275"/>
      <c r="V184" s="275"/>
      <c r="W184" s="275"/>
    </row>
    <row r="185" spans="2:23" s="247" customFormat="1" ht="11.25">
      <c r="B185" s="250"/>
      <c r="D185" s="275"/>
      <c r="E185" s="275"/>
      <c r="F185" s="275"/>
      <c r="G185" s="275"/>
      <c r="H185" s="275"/>
      <c r="I185" s="275"/>
      <c r="J185" s="275"/>
      <c r="K185" s="275"/>
      <c r="L185" s="275"/>
      <c r="M185" s="275"/>
      <c r="N185" s="275"/>
      <c r="O185" s="275"/>
      <c r="P185" s="275"/>
      <c r="Q185" s="275"/>
      <c r="R185" s="275"/>
      <c r="S185" s="275"/>
      <c r="T185" s="275"/>
      <c r="U185" s="275"/>
      <c r="V185" s="275"/>
      <c r="W185" s="275"/>
    </row>
    <row r="186" spans="2:23" s="247" customFormat="1" ht="11.25">
      <c r="B186" s="250"/>
      <c r="D186" s="275"/>
      <c r="E186" s="275"/>
      <c r="F186" s="275"/>
      <c r="G186" s="275"/>
      <c r="H186" s="275"/>
      <c r="I186" s="275"/>
      <c r="J186" s="275"/>
      <c r="K186" s="275"/>
      <c r="L186" s="275"/>
      <c r="M186" s="275"/>
      <c r="N186" s="275"/>
      <c r="O186" s="275"/>
      <c r="P186" s="275"/>
      <c r="Q186" s="275"/>
      <c r="R186" s="275"/>
      <c r="S186" s="275"/>
      <c r="T186" s="275"/>
      <c r="U186" s="275"/>
      <c r="V186" s="275"/>
      <c r="W186" s="275"/>
    </row>
    <row r="187" spans="2:23" s="247" customFormat="1" ht="11.25">
      <c r="B187" s="250"/>
      <c r="D187" s="275"/>
      <c r="E187" s="275"/>
      <c r="F187" s="275"/>
      <c r="G187" s="275"/>
      <c r="H187" s="275"/>
      <c r="I187" s="275"/>
      <c r="J187" s="275"/>
      <c r="K187" s="275"/>
      <c r="L187" s="275"/>
      <c r="M187" s="275"/>
      <c r="N187" s="275"/>
      <c r="O187" s="275"/>
      <c r="P187" s="275"/>
      <c r="Q187" s="275"/>
      <c r="R187" s="275"/>
      <c r="S187" s="275"/>
      <c r="T187" s="275"/>
      <c r="U187" s="275"/>
      <c r="V187" s="275"/>
      <c r="W187" s="275"/>
    </row>
    <row r="188" spans="2:23" s="247" customFormat="1" ht="11.25">
      <c r="B188" s="250"/>
      <c r="D188" s="275"/>
      <c r="E188" s="275"/>
      <c r="F188" s="275"/>
      <c r="G188" s="275"/>
      <c r="H188" s="275"/>
      <c r="I188" s="275"/>
      <c r="J188" s="275"/>
      <c r="K188" s="275"/>
      <c r="L188" s="275"/>
      <c r="M188" s="275"/>
      <c r="N188" s="275"/>
      <c r="O188" s="275"/>
      <c r="P188" s="275"/>
      <c r="Q188" s="275"/>
      <c r="R188" s="275"/>
      <c r="S188" s="275"/>
      <c r="T188" s="275"/>
      <c r="U188" s="275"/>
      <c r="V188" s="275"/>
      <c r="W188" s="275"/>
    </row>
    <row r="189" spans="2:23" s="247" customFormat="1" ht="11.25">
      <c r="B189" s="250"/>
      <c r="D189" s="275"/>
      <c r="E189" s="275"/>
      <c r="F189" s="275"/>
      <c r="G189" s="275"/>
      <c r="H189" s="275"/>
      <c r="I189" s="275"/>
      <c r="J189" s="275"/>
      <c r="K189" s="275"/>
      <c r="L189" s="275"/>
      <c r="M189" s="275"/>
      <c r="N189" s="275"/>
      <c r="O189" s="275"/>
      <c r="P189" s="275"/>
      <c r="Q189" s="275"/>
      <c r="R189" s="275"/>
      <c r="S189" s="275"/>
      <c r="T189" s="275"/>
      <c r="U189" s="275"/>
      <c r="V189" s="275"/>
      <c r="W189" s="275"/>
    </row>
    <row r="190" spans="2:23" s="247" customFormat="1" ht="11.25">
      <c r="B190" s="250"/>
      <c r="D190" s="275"/>
      <c r="E190" s="275"/>
      <c r="F190" s="275"/>
      <c r="G190" s="275"/>
      <c r="H190" s="275"/>
      <c r="I190" s="275"/>
      <c r="J190" s="275"/>
      <c r="K190" s="275"/>
      <c r="L190" s="275"/>
      <c r="M190" s="275"/>
      <c r="N190" s="275"/>
      <c r="O190" s="275"/>
      <c r="P190" s="275"/>
      <c r="Q190" s="275"/>
      <c r="R190" s="275"/>
      <c r="S190" s="275"/>
      <c r="T190" s="275"/>
      <c r="U190" s="275"/>
      <c r="V190" s="275"/>
      <c r="W190" s="275"/>
    </row>
    <row r="191" spans="2:23" s="247" customFormat="1" ht="11.25">
      <c r="B191" s="250"/>
      <c r="D191" s="275"/>
      <c r="E191" s="275"/>
      <c r="F191" s="275"/>
      <c r="G191" s="275"/>
      <c r="H191" s="275"/>
      <c r="I191" s="275"/>
      <c r="J191" s="275"/>
      <c r="K191" s="275"/>
      <c r="L191" s="275"/>
      <c r="M191" s="275"/>
      <c r="N191" s="275"/>
      <c r="O191" s="275"/>
      <c r="P191" s="275"/>
      <c r="Q191" s="275"/>
      <c r="R191" s="275"/>
      <c r="S191" s="275"/>
      <c r="T191" s="275"/>
      <c r="U191" s="275"/>
      <c r="V191" s="275"/>
      <c r="W191" s="275"/>
    </row>
    <row r="192" spans="2:23" s="247" customFormat="1" ht="11.25">
      <c r="B192" s="250"/>
      <c r="D192" s="275"/>
      <c r="E192" s="275"/>
      <c r="F192" s="275"/>
      <c r="G192" s="275"/>
      <c r="H192" s="275"/>
      <c r="I192" s="275"/>
      <c r="J192" s="275"/>
      <c r="K192" s="275"/>
      <c r="L192" s="275"/>
      <c r="M192" s="275"/>
      <c r="N192" s="275"/>
      <c r="O192" s="275"/>
      <c r="P192" s="275"/>
      <c r="Q192" s="275"/>
      <c r="R192" s="275"/>
      <c r="S192" s="275"/>
      <c r="T192" s="275"/>
      <c r="U192" s="275"/>
      <c r="V192" s="275"/>
      <c r="W192" s="275"/>
    </row>
    <row r="193" spans="2:23" s="247" customFormat="1" ht="11.25">
      <c r="B193" s="250"/>
      <c r="D193" s="275"/>
      <c r="E193" s="275"/>
      <c r="F193" s="275"/>
      <c r="G193" s="275"/>
      <c r="H193" s="275"/>
      <c r="I193" s="275"/>
      <c r="J193" s="275"/>
      <c r="K193" s="275"/>
      <c r="L193" s="275"/>
      <c r="M193" s="275"/>
      <c r="N193" s="275"/>
      <c r="O193" s="275"/>
      <c r="P193" s="275"/>
      <c r="Q193" s="275"/>
      <c r="R193" s="275"/>
      <c r="S193" s="275"/>
      <c r="T193" s="275"/>
      <c r="U193" s="275"/>
      <c r="V193" s="275"/>
      <c r="W193" s="275"/>
    </row>
    <row r="194" spans="2:23" s="247" customFormat="1" ht="11.25">
      <c r="B194" s="250"/>
      <c r="D194" s="275"/>
      <c r="E194" s="275"/>
      <c r="F194" s="275"/>
      <c r="G194" s="275"/>
      <c r="H194" s="275"/>
      <c r="I194" s="275"/>
      <c r="J194" s="275"/>
      <c r="K194" s="275"/>
      <c r="L194" s="275"/>
      <c r="M194" s="275"/>
      <c r="N194" s="275"/>
      <c r="O194" s="275"/>
      <c r="P194" s="275"/>
      <c r="Q194" s="275"/>
      <c r="R194" s="275"/>
      <c r="S194" s="275"/>
      <c r="T194" s="275"/>
      <c r="U194" s="275"/>
      <c r="V194" s="275"/>
      <c r="W194" s="275"/>
    </row>
    <row r="195" spans="2:23" s="247" customFormat="1" ht="11.25">
      <c r="B195" s="250"/>
      <c r="D195" s="275"/>
      <c r="E195" s="275"/>
      <c r="F195" s="275"/>
      <c r="G195" s="275"/>
      <c r="H195" s="275"/>
      <c r="I195" s="275"/>
      <c r="J195" s="275"/>
      <c r="K195" s="275"/>
      <c r="L195" s="275"/>
      <c r="M195" s="275"/>
      <c r="N195" s="275"/>
      <c r="O195" s="275"/>
      <c r="P195" s="275"/>
      <c r="Q195" s="275"/>
      <c r="R195" s="275"/>
      <c r="S195" s="275"/>
      <c r="T195" s="275"/>
      <c r="U195" s="275"/>
      <c r="V195" s="275"/>
      <c r="W195" s="275"/>
    </row>
    <row r="196" spans="2:23" s="247" customFormat="1" ht="11.25">
      <c r="B196" s="250"/>
      <c r="D196" s="275"/>
      <c r="E196" s="275"/>
      <c r="F196" s="275"/>
      <c r="G196" s="275"/>
      <c r="H196" s="275"/>
      <c r="I196" s="275"/>
      <c r="J196" s="275"/>
      <c r="K196" s="275"/>
      <c r="L196" s="275"/>
      <c r="M196" s="275"/>
      <c r="N196" s="275"/>
      <c r="O196" s="275"/>
      <c r="P196" s="275"/>
      <c r="Q196" s="275"/>
      <c r="R196" s="275"/>
      <c r="S196" s="275"/>
      <c r="T196" s="275"/>
      <c r="U196" s="275"/>
      <c r="V196" s="275"/>
      <c r="W196" s="275"/>
    </row>
    <row r="197" spans="2:23" s="247" customFormat="1" ht="11.25">
      <c r="B197" s="250"/>
      <c r="D197" s="275"/>
      <c r="E197" s="275"/>
      <c r="F197" s="275"/>
      <c r="G197" s="275"/>
      <c r="H197" s="275"/>
      <c r="I197" s="275"/>
      <c r="J197" s="275"/>
      <c r="K197" s="275"/>
      <c r="L197" s="275"/>
      <c r="M197" s="275"/>
      <c r="N197" s="275"/>
      <c r="O197" s="275"/>
      <c r="P197" s="275"/>
      <c r="Q197" s="275"/>
      <c r="R197" s="275"/>
      <c r="S197" s="275"/>
      <c r="T197" s="275"/>
      <c r="U197" s="277"/>
      <c r="V197" s="275"/>
      <c r="W197" s="275"/>
    </row>
    <row r="198" spans="2:23" s="247" customFormat="1" ht="11.25">
      <c r="B198" s="250"/>
      <c r="D198" s="275"/>
      <c r="E198" s="275"/>
      <c r="F198" s="275"/>
      <c r="G198" s="275"/>
      <c r="H198" s="275"/>
      <c r="I198" s="275"/>
      <c r="J198" s="275"/>
      <c r="K198" s="275"/>
      <c r="L198" s="275"/>
      <c r="M198" s="275"/>
      <c r="N198" s="275"/>
      <c r="O198" s="275"/>
      <c r="P198" s="275"/>
      <c r="Q198" s="275"/>
      <c r="R198" s="275"/>
      <c r="S198" s="275"/>
      <c r="T198" s="275"/>
      <c r="U198" s="277"/>
      <c r="V198" s="275"/>
      <c r="W198" s="275"/>
    </row>
    <row r="199" spans="2:23" s="247" customFormat="1" ht="11.25">
      <c r="B199" s="250"/>
      <c r="D199" s="275"/>
      <c r="E199" s="275"/>
      <c r="F199" s="275"/>
      <c r="G199" s="275"/>
      <c r="H199" s="275"/>
      <c r="I199" s="275"/>
      <c r="J199" s="275"/>
      <c r="K199" s="275"/>
      <c r="L199" s="275"/>
      <c r="M199" s="275"/>
      <c r="N199" s="275"/>
      <c r="O199" s="275"/>
      <c r="P199" s="275"/>
      <c r="Q199" s="275"/>
      <c r="R199" s="275"/>
      <c r="S199" s="275"/>
      <c r="T199" s="275"/>
      <c r="U199" s="275"/>
      <c r="V199" s="275"/>
      <c r="W199" s="275"/>
    </row>
    <row r="200" spans="2:23" s="145" customFormat="1" ht="11.25">
      <c r="B200" s="149"/>
      <c r="D200" s="146"/>
      <c r="E200" s="146"/>
      <c r="F200" s="146"/>
      <c r="G200" s="146"/>
      <c r="H200" s="146"/>
      <c r="I200" s="146"/>
      <c r="J200" s="146"/>
      <c r="K200" s="146"/>
      <c r="L200" s="146"/>
      <c r="M200" s="146"/>
      <c r="N200" s="146"/>
      <c r="O200" s="146"/>
      <c r="P200" s="146"/>
      <c r="Q200" s="146"/>
      <c r="R200" s="146"/>
      <c r="S200" s="146"/>
      <c r="T200" s="148"/>
      <c r="U200" s="148"/>
      <c r="V200" s="148"/>
      <c r="W200" s="148"/>
    </row>
    <row r="201" spans="2:23" s="247" customFormat="1" ht="11.25">
      <c r="B201" s="250"/>
      <c r="D201" s="275"/>
      <c r="E201" s="275"/>
      <c r="F201" s="275"/>
      <c r="G201" s="275"/>
      <c r="H201" s="275"/>
      <c r="I201" s="275"/>
      <c r="J201" s="275"/>
      <c r="K201" s="275"/>
      <c r="L201" s="275"/>
      <c r="M201" s="275"/>
      <c r="N201" s="275"/>
      <c r="O201" s="275"/>
      <c r="P201" s="275"/>
      <c r="Q201" s="275"/>
      <c r="R201" s="275"/>
      <c r="S201" s="275"/>
      <c r="T201" s="275"/>
      <c r="U201" s="275"/>
      <c r="V201" s="275"/>
      <c r="W201" s="275"/>
    </row>
    <row r="202" spans="2:23" s="145" customFormat="1" ht="11.25">
      <c r="B202" s="149"/>
      <c r="D202" s="148"/>
      <c r="E202" s="148"/>
      <c r="F202" s="148"/>
      <c r="G202" s="148"/>
      <c r="H202" s="148"/>
      <c r="I202" s="148"/>
      <c r="J202" s="148"/>
      <c r="K202" s="148"/>
      <c r="L202" s="148"/>
      <c r="M202" s="148"/>
      <c r="N202" s="148"/>
      <c r="O202" s="148"/>
      <c r="P202" s="148"/>
      <c r="Q202" s="275"/>
      <c r="R202" s="148"/>
      <c r="S202" s="148"/>
      <c r="T202" s="148"/>
      <c r="U202" s="148"/>
      <c r="V202" s="148"/>
      <c r="W202" s="148"/>
    </row>
    <row r="203" spans="2:23" s="247" customFormat="1" ht="11.25">
      <c r="B203" s="250"/>
      <c r="D203" s="275"/>
      <c r="E203" s="275"/>
      <c r="F203" s="275"/>
      <c r="G203" s="275"/>
      <c r="H203" s="275"/>
      <c r="I203" s="275"/>
      <c r="J203" s="275"/>
      <c r="K203" s="275"/>
      <c r="L203" s="275"/>
      <c r="M203" s="275"/>
      <c r="N203" s="275"/>
      <c r="O203" s="275"/>
      <c r="P203" s="275"/>
      <c r="Q203" s="275"/>
      <c r="R203" s="275"/>
      <c r="S203" s="275"/>
      <c r="T203" s="275"/>
      <c r="U203" s="275"/>
      <c r="V203" s="275"/>
      <c r="W203" s="275"/>
    </row>
    <row r="204" spans="2:23" s="247" customFormat="1" ht="11.25">
      <c r="B204" s="250"/>
      <c r="D204" s="275"/>
      <c r="E204" s="275"/>
      <c r="F204" s="275"/>
      <c r="G204" s="275"/>
      <c r="H204" s="275"/>
      <c r="I204" s="275"/>
      <c r="J204" s="275"/>
      <c r="K204" s="275"/>
      <c r="L204" s="275"/>
      <c r="M204" s="275"/>
      <c r="N204" s="275"/>
      <c r="O204" s="276"/>
      <c r="P204" s="275"/>
      <c r="Q204" s="275"/>
      <c r="R204" s="275"/>
      <c r="S204" s="275"/>
      <c r="T204" s="275"/>
      <c r="U204" s="275"/>
      <c r="V204" s="275"/>
      <c r="W204" s="275"/>
    </row>
    <row r="205" spans="2:23" s="247" customFormat="1" ht="11.25">
      <c r="B205" s="250"/>
      <c r="D205" s="275"/>
      <c r="E205" s="275"/>
      <c r="F205" s="275"/>
      <c r="G205" s="275"/>
      <c r="H205" s="275"/>
      <c r="I205" s="275"/>
      <c r="J205" s="275"/>
      <c r="K205" s="275"/>
      <c r="L205" s="275"/>
      <c r="M205" s="275"/>
      <c r="N205" s="275"/>
      <c r="O205" s="276"/>
      <c r="P205" s="275"/>
      <c r="Q205" s="275"/>
      <c r="R205" s="275"/>
      <c r="S205" s="275"/>
      <c r="T205" s="275"/>
      <c r="U205" s="275"/>
      <c r="V205" s="275"/>
      <c r="W205" s="275"/>
    </row>
    <row r="206" spans="2:19" s="145" customFormat="1" ht="11.25">
      <c r="B206" s="283"/>
      <c r="D206" s="270"/>
      <c r="E206" s="270"/>
      <c r="F206" s="270"/>
      <c r="G206" s="270"/>
      <c r="H206" s="270"/>
      <c r="I206" s="270"/>
      <c r="J206" s="270"/>
      <c r="K206" s="270"/>
      <c r="L206" s="270"/>
      <c r="M206" s="270"/>
      <c r="N206" s="270"/>
      <c r="O206" s="270"/>
      <c r="P206" s="270"/>
      <c r="R206" s="270"/>
      <c r="S206" s="270"/>
    </row>
    <row r="207" spans="1:21" s="269" customFormat="1" ht="11.25">
      <c r="A207" s="145"/>
      <c r="B207" s="283"/>
      <c r="D207" s="272"/>
      <c r="E207" s="273"/>
      <c r="F207" s="273"/>
      <c r="G207" s="273"/>
      <c r="H207" s="273"/>
      <c r="I207" s="273"/>
      <c r="J207" s="273"/>
      <c r="K207" s="273"/>
      <c r="L207" s="273"/>
      <c r="M207" s="273"/>
      <c r="N207" s="273"/>
      <c r="O207" s="273"/>
      <c r="P207" s="272"/>
      <c r="R207" s="272"/>
      <c r="S207" s="272"/>
      <c r="U207" s="274"/>
    </row>
    <row r="208" spans="2:15" s="247" customFormat="1" ht="5.25" customHeight="1">
      <c r="B208" s="250"/>
      <c r="E208" s="279"/>
      <c r="F208" s="279"/>
      <c r="G208" s="279"/>
      <c r="H208" s="279"/>
      <c r="I208" s="279"/>
      <c r="J208" s="279"/>
      <c r="K208" s="279"/>
      <c r="L208" s="279"/>
      <c r="M208" s="279"/>
      <c r="N208" s="279"/>
      <c r="O208" s="279"/>
    </row>
    <row r="209" spans="1:23" s="247" customFormat="1" ht="11.25">
      <c r="A209" s="145"/>
      <c r="B209" s="250"/>
      <c r="D209" s="275"/>
      <c r="E209" s="275"/>
      <c r="F209" s="275"/>
      <c r="G209" s="275"/>
      <c r="H209" s="275"/>
      <c r="I209" s="275"/>
      <c r="J209" s="275"/>
      <c r="K209" s="275"/>
      <c r="L209" s="275"/>
      <c r="M209" s="275"/>
      <c r="N209" s="275"/>
      <c r="O209" s="275"/>
      <c r="P209" s="280"/>
      <c r="Q209" s="275"/>
      <c r="R209" s="275"/>
      <c r="S209" s="275"/>
      <c r="T209" s="275"/>
      <c r="U209" s="275"/>
      <c r="V209" s="275"/>
      <c r="W209" s="275"/>
    </row>
    <row r="210" spans="2:23" s="247" customFormat="1" ht="11.25">
      <c r="B210" s="250"/>
      <c r="D210" s="275"/>
      <c r="E210" s="275"/>
      <c r="F210" s="275"/>
      <c r="G210" s="275"/>
      <c r="H210" s="275"/>
      <c r="I210" s="275"/>
      <c r="J210" s="275"/>
      <c r="K210" s="275"/>
      <c r="L210" s="275"/>
      <c r="M210" s="275"/>
      <c r="N210" s="275"/>
      <c r="O210" s="275"/>
      <c r="P210" s="280"/>
      <c r="Q210" s="275"/>
      <c r="R210" s="275"/>
      <c r="S210" s="275"/>
      <c r="T210" s="275"/>
      <c r="U210" s="275"/>
      <c r="V210" s="275"/>
      <c r="W210" s="275"/>
    </row>
    <row r="211" spans="2:23" s="247" customFormat="1" ht="11.25">
      <c r="B211" s="250"/>
      <c r="D211" s="275"/>
      <c r="E211" s="275"/>
      <c r="F211" s="275"/>
      <c r="G211" s="275"/>
      <c r="H211" s="275"/>
      <c r="I211" s="275"/>
      <c r="J211" s="275"/>
      <c r="K211" s="275"/>
      <c r="L211" s="275"/>
      <c r="M211" s="275"/>
      <c r="N211" s="275"/>
      <c r="O211" s="275"/>
      <c r="P211" s="280"/>
      <c r="Q211" s="275"/>
      <c r="R211" s="275"/>
      <c r="S211" s="275"/>
      <c r="T211" s="275"/>
      <c r="U211" s="275"/>
      <c r="V211" s="275"/>
      <c r="W211" s="275"/>
    </row>
    <row r="212" spans="2:23" s="247" customFormat="1" ht="11.25">
      <c r="B212" s="250"/>
      <c r="D212" s="275"/>
      <c r="E212" s="275"/>
      <c r="F212" s="275"/>
      <c r="G212" s="275"/>
      <c r="H212" s="275"/>
      <c r="I212" s="275"/>
      <c r="J212" s="275"/>
      <c r="K212" s="275"/>
      <c r="L212" s="275"/>
      <c r="M212" s="275"/>
      <c r="N212" s="275"/>
      <c r="O212" s="275"/>
      <c r="P212" s="280"/>
      <c r="Q212" s="275"/>
      <c r="R212" s="275"/>
      <c r="S212" s="275"/>
      <c r="T212" s="275"/>
      <c r="U212" s="275"/>
      <c r="V212" s="275"/>
      <c r="W212" s="275"/>
    </row>
    <row r="213" spans="2:23" s="247" customFormat="1" ht="11.25">
      <c r="B213" s="250"/>
      <c r="D213" s="275"/>
      <c r="E213" s="275"/>
      <c r="F213" s="275"/>
      <c r="G213" s="275"/>
      <c r="H213" s="275"/>
      <c r="I213" s="275"/>
      <c r="J213" s="275"/>
      <c r="K213" s="275"/>
      <c r="L213" s="275"/>
      <c r="M213" s="275"/>
      <c r="N213" s="275"/>
      <c r="O213" s="275"/>
      <c r="P213" s="280"/>
      <c r="Q213" s="275"/>
      <c r="R213" s="275"/>
      <c r="S213" s="275"/>
      <c r="T213" s="275"/>
      <c r="U213" s="275"/>
      <c r="V213" s="275"/>
      <c r="W213" s="275"/>
    </row>
    <row r="214" spans="2:23" s="247" customFormat="1" ht="11.25">
      <c r="B214" s="250"/>
      <c r="D214" s="275"/>
      <c r="E214" s="275"/>
      <c r="F214" s="275"/>
      <c r="G214" s="275"/>
      <c r="H214" s="275"/>
      <c r="I214" s="275"/>
      <c r="J214" s="275"/>
      <c r="K214" s="275"/>
      <c r="L214" s="275"/>
      <c r="M214" s="275"/>
      <c r="N214" s="275"/>
      <c r="O214" s="275"/>
      <c r="P214" s="280"/>
      <c r="Q214" s="275"/>
      <c r="R214" s="275"/>
      <c r="S214" s="275"/>
      <c r="T214" s="275"/>
      <c r="U214" s="275"/>
      <c r="V214" s="275"/>
      <c r="W214" s="275"/>
    </row>
    <row r="215" spans="2:23" s="247" customFormat="1" ht="11.25">
      <c r="B215" s="250"/>
      <c r="D215" s="275"/>
      <c r="E215" s="275"/>
      <c r="F215" s="275"/>
      <c r="G215" s="275"/>
      <c r="H215" s="275"/>
      <c r="I215" s="275"/>
      <c r="J215" s="275"/>
      <c r="K215" s="275"/>
      <c r="L215" s="275"/>
      <c r="M215" s="275"/>
      <c r="N215" s="275"/>
      <c r="O215" s="275"/>
      <c r="P215" s="280"/>
      <c r="Q215" s="275"/>
      <c r="R215" s="275"/>
      <c r="S215" s="275"/>
      <c r="T215" s="275"/>
      <c r="U215" s="275"/>
      <c r="V215" s="275"/>
      <c r="W215" s="275"/>
    </row>
    <row r="216" spans="2:23" s="247" customFormat="1" ht="11.25">
      <c r="B216" s="250"/>
      <c r="C216" s="268"/>
      <c r="D216" s="275"/>
      <c r="E216" s="275"/>
      <c r="F216" s="275"/>
      <c r="G216" s="275"/>
      <c r="H216" s="275"/>
      <c r="I216" s="275"/>
      <c r="J216" s="275"/>
      <c r="K216" s="275"/>
      <c r="L216" s="275"/>
      <c r="M216" s="275"/>
      <c r="N216" s="275"/>
      <c r="O216" s="275"/>
      <c r="P216" s="280"/>
      <c r="Q216" s="275"/>
      <c r="R216" s="275"/>
      <c r="S216" s="275"/>
      <c r="T216" s="275"/>
      <c r="U216" s="275"/>
      <c r="V216" s="275"/>
      <c r="W216" s="275"/>
    </row>
    <row r="217" spans="2:23" s="247" customFormat="1" ht="11.25">
      <c r="B217" s="250"/>
      <c r="D217" s="275"/>
      <c r="E217" s="275"/>
      <c r="F217" s="275"/>
      <c r="G217" s="275"/>
      <c r="H217" s="275"/>
      <c r="I217" s="275"/>
      <c r="J217" s="275"/>
      <c r="K217" s="275"/>
      <c r="L217" s="275"/>
      <c r="M217" s="275"/>
      <c r="N217" s="275"/>
      <c r="O217" s="275"/>
      <c r="P217" s="280"/>
      <c r="Q217" s="275"/>
      <c r="R217" s="275"/>
      <c r="S217" s="275"/>
      <c r="T217" s="275"/>
      <c r="U217" s="275"/>
      <c r="V217" s="275"/>
      <c r="W217" s="275"/>
    </row>
    <row r="218" spans="2:23" s="247" customFormat="1" ht="11.25">
      <c r="B218" s="250"/>
      <c r="D218" s="275"/>
      <c r="E218" s="275"/>
      <c r="F218" s="275"/>
      <c r="G218" s="275"/>
      <c r="H218" s="275"/>
      <c r="I218" s="275"/>
      <c r="J218" s="275"/>
      <c r="K218" s="275"/>
      <c r="L218" s="275"/>
      <c r="M218" s="275"/>
      <c r="N218" s="275"/>
      <c r="O218" s="275"/>
      <c r="P218" s="280"/>
      <c r="Q218" s="275"/>
      <c r="R218" s="275"/>
      <c r="S218" s="275"/>
      <c r="T218" s="275"/>
      <c r="U218" s="275"/>
      <c r="V218" s="275"/>
      <c r="W218" s="275"/>
    </row>
    <row r="219" spans="2:23" s="247" customFormat="1" ht="11.25">
      <c r="B219" s="250"/>
      <c r="D219" s="275"/>
      <c r="E219" s="275"/>
      <c r="F219" s="275"/>
      <c r="G219" s="275"/>
      <c r="H219" s="275"/>
      <c r="I219" s="275"/>
      <c r="J219" s="275"/>
      <c r="K219" s="275"/>
      <c r="L219" s="275"/>
      <c r="M219" s="275"/>
      <c r="N219" s="275"/>
      <c r="O219" s="275"/>
      <c r="P219" s="280"/>
      <c r="Q219" s="275"/>
      <c r="R219" s="275"/>
      <c r="S219" s="275"/>
      <c r="T219" s="275"/>
      <c r="U219" s="275"/>
      <c r="V219" s="275"/>
      <c r="W219" s="275"/>
    </row>
    <row r="220" spans="2:23" s="247" customFormat="1" ht="11.25">
      <c r="B220" s="250"/>
      <c r="D220" s="275"/>
      <c r="E220" s="275"/>
      <c r="F220" s="275"/>
      <c r="G220" s="275"/>
      <c r="H220" s="275"/>
      <c r="I220" s="275"/>
      <c r="J220" s="275"/>
      <c r="K220" s="275"/>
      <c r="L220" s="275"/>
      <c r="M220" s="275"/>
      <c r="N220" s="275"/>
      <c r="O220" s="275"/>
      <c r="P220" s="280"/>
      <c r="Q220" s="275"/>
      <c r="R220" s="275"/>
      <c r="S220" s="275"/>
      <c r="T220" s="275"/>
      <c r="U220" s="275"/>
      <c r="V220" s="275"/>
      <c r="W220" s="275"/>
    </row>
    <row r="221" spans="2:23" s="247" customFormat="1" ht="11.25">
      <c r="B221" s="250"/>
      <c r="D221" s="275"/>
      <c r="E221" s="275"/>
      <c r="F221" s="275"/>
      <c r="G221" s="275"/>
      <c r="H221" s="275"/>
      <c r="I221" s="275"/>
      <c r="J221" s="275"/>
      <c r="K221" s="275"/>
      <c r="L221" s="275"/>
      <c r="M221" s="275"/>
      <c r="N221" s="275"/>
      <c r="O221" s="275"/>
      <c r="P221" s="280"/>
      <c r="Q221" s="275"/>
      <c r="R221" s="275"/>
      <c r="S221" s="275"/>
      <c r="T221" s="275"/>
      <c r="U221" s="275"/>
      <c r="V221" s="275"/>
      <c r="W221" s="275"/>
    </row>
    <row r="222" spans="2:23" s="247" customFormat="1" ht="11.25">
      <c r="B222" s="250"/>
      <c r="D222" s="275"/>
      <c r="E222" s="275"/>
      <c r="F222" s="275"/>
      <c r="G222" s="275"/>
      <c r="H222" s="275"/>
      <c r="I222" s="275"/>
      <c r="J222" s="275"/>
      <c r="K222" s="275"/>
      <c r="L222" s="275"/>
      <c r="M222" s="275"/>
      <c r="N222" s="275"/>
      <c r="O222" s="275"/>
      <c r="P222" s="280"/>
      <c r="Q222" s="275"/>
      <c r="R222" s="275"/>
      <c r="S222" s="275"/>
      <c r="T222" s="275"/>
      <c r="U222" s="275"/>
      <c r="V222" s="275"/>
      <c r="W222" s="275"/>
    </row>
    <row r="223" spans="2:23" s="247" customFormat="1" ht="11.25">
      <c r="B223" s="250"/>
      <c r="D223" s="275"/>
      <c r="E223" s="275"/>
      <c r="F223" s="275"/>
      <c r="G223" s="275"/>
      <c r="H223" s="275"/>
      <c r="I223" s="275"/>
      <c r="J223" s="275"/>
      <c r="K223" s="275"/>
      <c r="L223" s="275"/>
      <c r="M223" s="275"/>
      <c r="N223" s="275"/>
      <c r="O223" s="275"/>
      <c r="P223" s="280"/>
      <c r="Q223" s="275"/>
      <c r="R223" s="275"/>
      <c r="S223" s="275"/>
      <c r="T223" s="275"/>
      <c r="U223" s="275"/>
      <c r="V223" s="275"/>
      <c r="W223" s="275"/>
    </row>
    <row r="224" spans="2:23" s="145" customFormat="1" ht="11.25">
      <c r="B224" s="149"/>
      <c r="D224" s="146"/>
      <c r="E224" s="146"/>
      <c r="F224" s="146"/>
      <c r="G224" s="146"/>
      <c r="H224" s="146"/>
      <c r="I224" s="146"/>
      <c r="J224" s="146"/>
      <c r="K224" s="146"/>
      <c r="L224" s="146"/>
      <c r="M224" s="146"/>
      <c r="N224" s="146"/>
      <c r="O224" s="146"/>
      <c r="P224" s="146"/>
      <c r="R224" s="146"/>
      <c r="S224" s="148"/>
      <c r="T224" s="148"/>
      <c r="U224" s="148"/>
      <c r="V224" s="148"/>
      <c r="W224" s="148"/>
    </row>
    <row r="225" spans="2:23" s="145" customFormat="1" ht="11.25">
      <c r="B225" s="149"/>
      <c r="P225" s="164"/>
      <c r="R225" s="146"/>
      <c r="S225" s="148"/>
      <c r="T225" s="148"/>
      <c r="U225" s="148"/>
      <c r="V225" s="148"/>
      <c r="W225" s="148"/>
    </row>
    <row r="226" spans="1:23" s="247" customFormat="1" ht="11.25">
      <c r="A226" s="145"/>
      <c r="B226" s="250"/>
      <c r="D226" s="275"/>
      <c r="E226" s="275"/>
      <c r="F226" s="275"/>
      <c r="G226" s="275"/>
      <c r="H226" s="275"/>
      <c r="I226" s="275"/>
      <c r="J226" s="275"/>
      <c r="K226" s="275"/>
      <c r="L226" s="275"/>
      <c r="M226" s="275"/>
      <c r="N226" s="275"/>
      <c r="O226" s="275"/>
      <c r="P226" s="280"/>
      <c r="Q226" s="275"/>
      <c r="R226" s="275"/>
      <c r="S226" s="275"/>
      <c r="T226" s="275"/>
      <c r="U226" s="275"/>
      <c r="V226" s="275"/>
      <c r="W226" s="275"/>
    </row>
    <row r="227" spans="1:23" s="247" customFormat="1" ht="11.25">
      <c r="A227" s="145"/>
      <c r="B227" s="250"/>
      <c r="D227" s="275"/>
      <c r="E227" s="275"/>
      <c r="F227" s="275"/>
      <c r="G227" s="275"/>
      <c r="H227" s="275"/>
      <c r="I227" s="275"/>
      <c r="J227" s="275"/>
      <c r="K227" s="275"/>
      <c r="L227" s="275"/>
      <c r="M227" s="275"/>
      <c r="N227" s="275"/>
      <c r="O227" s="275"/>
      <c r="P227" s="280"/>
      <c r="Q227" s="275"/>
      <c r="R227" s="275"/>
      <c r="S227" s="275"/>
      <c r="T227" s="275"/>
      <c r="U227" s="275"/>
      <c r="V227" s="275"/>
      <c r="W227" s="275"/>
    </row>
    <row r="228" spans="2:23" s="247" customFormat="1" ht="11.25">
      <c r="B228" s="250"/>
      <c r="D228" s="275"/>
      <c r="E228" s="275"/>
      <c r="F228" s="275"/>
      <c r="G228" s="275"/>
      <c r="H228" s="275"/>
      <c r="I228" s="275"/>
      <c r="J228" s="275"/>
      <c r="K228" s="275"/>
      <c r="L228" s="275"/>
      <c r="M228" s="275"/>
      <c r="N228" s="275"/>
      <c r="O228" s="275"/>
      <c r="P228" s="280"/>
      <c r="Q228" s="275"/>
      <c r="R228" s="275"/>
      <c r="S228" s="275"/>
      <c r="T228" s="275"/>
      <c r="U228" s="275"/>
      <c r="V228" s="275"/>
      <c r="W228" s="275"/>
    </row>
    <row r="229" spans="2:23" s="247" customFormat="1" ht="11.25">
      <c r="B229" s="250"/>
      <c r="D229" s="275"/>
      <c r="E229" s="275"/>
      <c r="F229" s="275"/>
      <c r="G229" s="275"/>
      <c r="H229" s="275"/>
      <c r="I229" s="275"/>
      <c r="J229" s="275"/>
      <c r="K229" s="275"/>
      <c r="L229" s="275"/>
      <c r="M229" s="275"/>
      <c r="N229" s="275"/>
      <c r="O229" s="275"/>
      <c r="P229" s="280"/>
      <c r="Q229" s="275"/>
      <c r="R229" s="275"/>
      <c r="S229" s="275"/>
      <c r="T229" s="275"/>
      <c r="U229" s="275"/>
      <c r="V229" s="275"/>
      <c r="W229" s="275"/>
    </row>
    <row r="230" spans="2:23" s="247" customFormat="1" ht="11.25">
      <c r="B230" s="250"/>
      <c r="D230" s="275"/>
      <c r="E230" s="275"/>
      <c r="F230" s="275"/>
      <c r="G230" s="275"/>
      <c r="H230" s="275"/>
      <c r="I230" s="275"/>
      <c r="J230" s="275"/>
      <c r="K230" s="275"/>
      <c r="L230" s="275"/>
      <c r="M230" s="275"/>
      <c r="N230" s="275"/>
      <c r="O230" s="275"/>
      <c r="P230" s="280"/>
      <c r="Q230" s="275"/>
      <c r="R230" s="275"/>
      <c r="S230" s="275"/>
      <c r="T230" s="275"/>
      <c r="U230" s="275"/>
      <c r="V230" s="275"/>
      <c r="W230" s="275"/>
    </row>
    <row r="231" spans="2:23" s="247" customFormat="1" ht="11.25">
      <c r="B231" s="250"/>
      <c r="D231" s="275"/>
      <c r="E231" s="275"/>
      <c r="F231" s="275"/>
      <c r="G231" s="275"/>
      <c r="H231" s="275"/>
      <c r="I231" s="275"/>
      <c r="J231" s="275"/>
      <c r="K231" s="275"/>
      <c r="L231" s="275"/>
      <c r="M231" s="275"/>
      <c r="N231" s="275"/>
      <c r="O231" s="275"/>
      <c r="P231" s="280"/>
      <c r="Q231" s="275"/>
      <c r="R231" s="275"/>
      <c r="S231" s="275"/>
      <c r="T231" s="275"/>
      <c r="U231" s="275"/>
      <c r="V231" s="275"/>
      <c r="W231" s="275"/>
    </row>
    <row r="232" spans="2:23" s="247" customFormat="1" ht="11.25">
      <c r="B232" s="250"/>
      <c r="D232" s="275"/>
      <c r="E232" s="275"/>
      <c r="F232" s="275"/>
      <c r="G232" s="275"/>
      <c r="H232" s="275"/>
      <c r="I232" s="275"/>
      <c r="J232" s="275"/>
      <c r="K232" s="275"/>
      <c r="L232" s="275"/>
      <c r="M232" s="275"/>
      <c r="N232" s="275"/>
      <c r="O232" s="275"/>
      <c r="P232" s="275"/>
      <c r="Q232" s="275"/>
      <c r="R232" s="275"/>
      <c r="S232" s="275"/>
      <c r="T232" s="275"/>
      <c r="U232" s="275"/>
      <c r="V232" s="275"/>
      <c r="W232" s="275"/>
    </row>
    <row r="233" spans="2:23" s="247" customFormat="1" ht="11.25">
      <c r="B233" s="250"/>
      <c r="D233" s="275"/>
      <c r="E233" s="275"/>
      <c r="F233" s="275"/>
      <c r="G233" s="275"/>
      <c r="H233" s="275"/>
      <c r="I233" s="275"/>
      <c r="J233" s="275"/>
      <c r="K233" s="275"/>
      <c r="L233" s="275"/>
      <c r="M233" s="275"/>
      <c r="N233" s="275"/>
      <c r="O233" s="275"/>
      <c r="P233" s="280"/>
      <c r="Q233" s="275"/>
      <c r="R233" s="275"/>
      <c r="S233" s="275"/>
      <c r="T233" s="275"/>
      <c r="U233" s="275"/>
      <c r="V233" s="275"/>
      <c r="W233" s="275"/>
    </row>
    <row r="234" spans="2:23" s="247" customFormat="1" ht="11.25">
      <c r="B234" s="250"/>
      <c r="D234" s="275"/>
      <c r="E234" s="275"/>
      <c r="F234" s="275"/>
      <c r="G234" s="275"/>
      <c r="H234" s="275"/>
      <c r="I234" s="275"/>
      <c r="J234" s="275"/>
      <c r="K234" s="275"/>
      <c r="L234" s="275"/>
      <c r="M234" s="275"/>
      <c r="N234" s="275"/>
      <c r="O234" s="275"/>
      <c r="P234" s="280"/>
      <c r="Q234" s="275"/>
      <c r="R234" s="275"/>
      <c r="S234" s="275"/>
      <c r="T234" s="275"/>
      <c r="U234" s="275"/>
      <c r="V234" s="275"/>
      <c r="W234" s="275"/>
    </row>
    <row r="235" spans="2:23" s="247" customFormat="1" ht="11.25">
      <c r="B235" s="250"/>
      <c r="D235" s="275"/>
      <c r="E235" s="275"/>
      <c r="F235" s="275"/>
      <c r="G235" s="275"/>
      <c r="H235" s="275"/>
      <c r="I235" s="275"/>
      <c r="J235" s="275"/>
      <c r="K235" s="275"/>
      <c r="L235" s="275"/>
      <c r="M235" s="275"/>
      <c r="N235" s="275"/>
      <c r="O235" s="275"/>
      <c r="P235" s="280"/>
      <c r="Q235" s="275"/>
      <c r="R235" s="275"/>
      <c r="S235" s="275"/>
      <c r="T235" s="275"/>
      <c r="U235" s="275"/>
      <c r="V235" s="275"/>
      <c r="W235" s="275"/>
    </row>
    <row r="236" spans="2:23" s="247" customFormat="1" ht="11.25">
      <c r="B236" s="250"/>
      <c r="D236" s="275"/>
      <c r="E236" s="275"/>
      <c r="F236" s="275"/>
      <c r="G236" s="275"/>
      <c r="H236" s="275"/>
      <c r="I236" s="275"/>
      <c r="J236" s="275"/>
      <c r="K236" s="275"/>
      <c r="L236" s="275"/>
      <c r="M236" s="275"/>
      <c r="N236" s="275"/>
      <c r="O236" s="275"/>
      <c r="P236" s="280"/>
      <c r="Q236" s="275"/>
      <c r="R236" s="275"/>
      <c r="S236" s="275"/>
      <c r="T236" s="275"/>
      <c r="U236" s="275"/>
      <c r="V236" s="275"/>
      <c r="W236" s="275"/>
    </row>
    <row r="237" spans="2:23" s="247" customFormat="1" ht="11.25">
      <c r="B237" s="250"/>
      <c r="D237" s="275"/>
      <c r="E237" s="275"/>
      <c r="F237" s="275"/>
      <c r="G237" s="275"/>
      <c r="H237" s="275"/>
      <c r="I237" s="275"/>
      <c r="J237" s="275"/>
      <c r="K237" s="275"/>
      <c r="L237" s="275"/>
      <c r="M237" s="275"/>
      <c r="N237" s="275"/>
      <c r="O237" s="275"/>
      <c r="P237" s="280"/>
      <c r="Q237" s="275"/>
      <c r="R237" s="275"/>
      <c r="S237" s="275"/>
      <c r="T237" s="275"/>
      <c r="U237" s="275"/>
      <c r="V237" s="275"/>
      <c r="W237" s="275"/>
    </row>
    <row r="238" spans="2:23" s="247" customFormat="1" ht="11.25">
      <c r="B238" s="250"/>
      <c r="D238" s="275"/>
      <c r="E238" s="275"/>
      <c r="F238" s="275"/>
      <c r="G238" s="275"/>
      <c r="H238" s="275"/>
      <c r="I238" s="275"/>
      <c r="J238" s="275"/>
      <c r="K238" s="275"/>
      <c r="L238" s="275"/>
      <c r="M238" s="275"/>
      <c r="N238" s="275"/>
      <c r="O238" s="275"/>
      <c r="P238" s="280"/>
      <c r="Q238" s="275"/>
      <c r="R238" s="275"/>
      <c r="S238" s="275"/>
      <c r="T238" s="275"/>
      <c r="U238" s="275"/>
      <c r="V238" s="275"/>
      <c r="W238" s="275"/>
    </row>
    <row r="239" spans="2:23" s="247" customFormat="1" ht="11.25">
      <c r="B239" s="250"/>
      <c r="D239" s="275"/>
      <c r="E239" s="275"/>
      <c r="F239" s="275"/>
      <c r="G239" s="275"/>
      <c r="H239" s="275"/>
      <c r="I239" s="275"/>
      <c r="J239" s="275"/>
      <c r="K239" s="275"/>
      <c r="L239" s="275"/>
      <c r="M239" s="275"/>
      <c r="N239" s="275"/>
      <c r="O239" s="275"/>
      <c r="P239" s="280"/>
      <c r="Q239" s="275"/>
      <c r="R239" s="275"/>
      <c r="S239" s="275"/>
      <c r="T239" s="275"/>
      <c r="U239" s="275"/>
      <c r="V239" s="275"/>
      <c r="W239" s="275"/>
    </row>
    <row r="240" spans="2:23" s="247" customFormat="1" ht="11.25">
      <c r="B240" s="250"/>
      <c r="D240" s="275"/>
      <c r="E240" s="275"/>
      <c r="F240" s="275"/>
      <c r="G240" s="275"/>
      <c r="H240" s="275"/>
      <c r="I240" s="275"/>
      <c r="J240" s="275"/>
      <c r="K240" s="275"/>
      <c r="L240" s="275"/>
      <c r="M240" s="275"/>
      <c r="N240" s="275"/>
      <c r="O240" s="275"/>
      <c r="P240" s="280"/>
      <c r="Q240" s="275"/>
      <c r="R240" s="275"/>
      <c r="S240" s="275"/>
      <c r="T240" s="275"/>
      <c r="U240" s="275"/>
      <c r="V240" s="275"/>
      <c r="W240" s="275"/>
    </row>
    <row r="241" spans="2:23" s="247" customFormat="1" ht="11.25">
      <c r="B241" s="250"/>
      <c r="C241" s="268"/>
      <c r="D241" s="275"/>
      <c r="E241" s="275"/>
      <c r="F241" s="275"/>
      <c r="G241" s="275"/>
      <c r="H241" s="275"/>
      <c r="I241" s="275"/>
      <c r="J241" s="275"/>
      <c r="K241" s="275"/>
      <c r="L241" s="275"/>
      <c r="M241" s="275"/>
      <c r="N241" s="275"/>
      <c r="O241" s="275"/>
      <c r="P241" s="280"/>
      <c r="Q241" s="275"/>
      <c r="R241" s="275"/>
      <c r="S241" s="275"/>
      <c r="T241" s="275"/>
      <c r="U241" s="275"/>
      <c r="V241" s="275"/>
      <c r="W241" s="275"/>
    </row>
    <row r="242" spans="2:23" s="247" customFormat="1" ht="11.25">
      <c r="B242" s="250"/>
      <c r="D242" s="275"/>
      <c r="E242" s="275"/>
      <c r="F242" s="275"/>
      <c r="G242" s="275"/>
      <c r="H242" s="275"/>
      <c r="I242" s="275"/>
      <c r="J242" s="275"/>
      <c r="K242" s="275"/>
      <c r="L242" s="275"/>
      <c r="M242" s="275"/>
      <c r="N242" s="275"/>
      <c r="O242" s="275"/>
      <c r="P242" s="280"/>
      <c r="Q242" s="275"/>
      <c r="R242" s="275"/>
      <c r="S242" s="275"/>
      <c r="T242" s="275"/>
      <c r="U242" s="275"/>
      <c r="V242" s="275"/>
      <c r="W242" s="275"/>
    </row>
    <row r="243" spans="2:23" s="247" customFormat="1" ht="11.25">
      <c r="B243" s="250"/>
      <c r="D243" s="275"/>
      <c r="E243" s="275"/>
      <c r="F243" s="275"/>
      <c r="G243" s="275"/>
      <c r="H243" s="275"/>
      <c r="I243" s="275"/>
      <c r="J243" s="275"/>
      <c r="K243" s="275"/>
      <c r="L243" s="275"/>
      <c r="M243" s="275"/>
      <c r="N243" s="275"/>
      <c r="O243" s="275"/>
      <c r="P243" s="280"/>
      <c r="Q243" s="275"/>
      <c r="R243" s="275"/>
      <c r="S243" s="275"/>
      <c r="T243" s="275"/>
      <c r="U243" s="275"/>
      <c r="V243" s="275"/>
      <c r="W243" s="275"/>
    </row>
    <row r="244" spans="2:23" s="247" customFormat="1" ht="11.25">
      <c r="B244" s="250"/>
      <c r="D244" s="275"/>
      <c r="E244" s="275"/>
      <c r="F244" s="275"/>
      <c r="G244" s="275"/>
      <c r="H244" s="275"/>
      <c r="I244" s="275"/>
      <c r="J244" s="275"/>
      <c r="K244" s="275"/>
      <c r="L244" s="275"/>
      <c r="M244" s="275"/>
      <c r="N244" s="275"/>
      <c r="O244" s="275"/>
      <c r="P244" s="280"/>
      <c r="Q244" s="275"/>
      <c r="R244" s="275"/>
      <c r="S244" s="275"/>
      <c r="T244" s="275"/>
      <c r="U244" s="275"/>
      <c r="V244" s="275"/>
      <c r="W244" s="275"/>
    </row>
    <row r="245" spans="2:23" s="247" customFormat="1" ht="11.25">
      <c r="B245" s="250"/>
      <c r="D245" s="275"/>
      <c r="E245" s="275"/>
      <c r="F245" s="275"/>
      <c r="G245" s="275"/>
      <c r="H245" s="275"/>
      <c r="I245" s="275"/>
      <c r="J245" s="275"/>
      <c r="K245" s="275"/>
      <c r="L245" s="275"/>
      <c r="M245" s="275"/>
      <c r="N245" s="275"/>
      <c r="O245" s="275"/>
      <c r="P245" s="280"/>
      <c r="Q245" s="275"/>
      <c r="R245" s="275"/>
      <c r="S245" s="275"/>
      <c r="T245" s="275"/>
      <c r="U245" s="275"/>
      <c r="V245" s="275"/>
      <c r="W245" s="275"/>
    </row>
    <row r="246" spans="2:23" s="247" customFormat="1" ht="11.25">
      <c r="B246" s="250"/>
      <c r="D246" s="275"/>
      <c r="E246" s="275"/>
      <c r="F246" s="275"/>
      <c r="G246" s="275"/>
      <c r="H246" s="275"/>
      <c r="I246" s="275"/>
      <c r="J246" s="275"/>
      <c r="K246" s="275"/>
      <c r="L246" s="275"/>
      <c r="M246" s="275"/>
      <c r="N246" s="275"/>
      <c r="O246" s="275"/>
      <c r="P246" s="280"/>
      <c r="Q246" s="275"/>
      <c r="R246" s="275"/>
      <c r="S246" s="275"/>
      <c r="T246" s="275"/>
      <c r="U246" s="275"/>
      <c r="V246" s="275"/>
      <c r="W246" s="275"/>
    </row>
    <row r="247" spans="2:23" s="247" customFormat="1" ht="11.25">
      <c r="B247" s="250"/>
      <c r="D247" s="275"/>
      <c r="E247" s="275"/>
      <c r="F247" s="275"/>
      <c r="G247" s="275"/>
      <c r="H247" s="275"/>
      <c r="I247" s="275"/>
      <c r="J247" s="275"/>
      <c r="K247" s="275"/>
      <c r="L247" s="275"/>
      <c r="M247" s="275"/>
      <c r="N247" s="275"/>
      <c r="O247" s="275"/>
      <c r="P247" s="280"/>
      <c r="Q247" s="275"/>
      <c r="R247" s="275"/>
      <c r="S247" s="275"/>
      <c r="T247" s="275"/>
      <c r="U247" s="277"/>
      <c r="V247" s="275"/>
      <c r="W247" s="275"/>
    </row>
    <row r="248" spans="2:23" s="247" customFormat="1" ht="11.25">
      <c r="B248" s="250"/>
      <c r="D248" s="275"/>
      <c r="E248" s="275"/>
      <c r="F248" s="275"/>
      <c r="G248" s="275"/>
      <c r="H248" s="275"/>
      <c r="I248" s="275"/>
      <c r="J248" s="275"/>
      <c r="K248" s="275"/>
      <c r="L248" s="275"/>
      <c r="M248" s="275"/>
      <c r="N248" s="275"/>
      <c r="O248" s="275"/>
      <c r="P248" s="280"/>
      <c r="Q248" s="275"/>
      <c r="R248" s="275"/>
      <c r="S248" s="275"/>
      <c r="T248" s="275"/>
      <c r="U248" s="275"/>
      <c r="V248" s="275"/>
      <c r="W248" s="275"/>
    </row>
    <row r="249" spans="2:23" s="247" customFormat="1" ht="11.25">
      <c r="B249" s="250"/>
      <c r="D249" s="275"/>
      <c r="E249" s="275"/>
      <c r="F249" s="275"/>
      <c r="G249" s="275"/>
      <c r="H249" s="275"/>
      <c r="I249" s="275"/>
      <c r="J249" s="275"/>
      <c r="K249" s="275"/>
      <c r="L249" s="275"/>
      <c r="M249" s="275"/>
      <c r="N249" s="275"/>
      <c r="O249" s="275"/>
      <c r="P249" s="280"/>
      <c r="Q249" s="275"/>
      <c r="R249" s="275"/>
      <c r="S249" s="275"/>
      <c r="T249" s="275"/>
      <c r="U249" s="275"/>
      <c r="V249" s="275"/>
      <c r="W249" s="275"/>
    </row>
    <row r="250" spans="2:23" s="247" customFormat="1" ht="11.25">
      <c r="B250" s="250"/>
      <c r="D250" s="275"/>
      <c r="E250" s="275"/>
      <c r="F250" s="275"/>
      <c r="G250" s="275"/>
      <c r="H250" s="275"/>
      <c r="I250" s="275"/>
      <c r="J250" s="275"/>
      <c r="K250" s="275"/>
      <c r="L250" s="275"/>
      <c r="M250" s="275"/>
      <c r="N250" s="275"/>
      <c r="O250" s="275"/>
      <c r="P250" s="280"/>
      <c r="Q250" s="275"/>
      <c r="R250" s="275"/>
      <c r="S250" s="275"/>
      <c r="T250" s="275"/>
      <c r="U250" s="275"/>
      <c r="V250" s="275"/>
      <c r="W250" s="275"/>
    </row>
    <row r="251" spans="2:23" s="247" customFormat="1" ht="11.25">
      <c r="B251" s="250"/>
      <c r="D251" s="275"/>
      <c r="E251" s="275"/>
      <c r="F251" s="275"/>
      <c r="G251" s="275"/>
      <c r="H251" s="275"/>
      <c r="I251" s="275"/>
      <c r="J251" s="275"/>
      <c r="K251" s="275"/>
      <c r="L251" s="275"/>
      <c r="M251" s="275"/>
      <c r="N251" s="275"/>
      <c r="O251" s="275"/>
      <c r="P251" s="280"/>
      <c r="Q251" s="275"/>
      <c r="R251" s="275"/>
      <c r="S251" s="275"/>
      <c r="T251" s="275"/>
      <c r="U251" s="275"/>
      <c r="V251" s="275"/>
      <c r="W251" s="275"/>
    </row>
    <row r="252" spans="2:23" s="247" customFormat="1" ht="11.25">
      <c r="B252" s="250"/>
      <c r="D252" s="275"/>
      <c r="E252" s="275"/>
      <c r="F252" s="275"/>
      <c r="G252" s="275"/>
      <c r="H252" s="275"/>
      <c r="I252" s="275"/>
      <c r="J252" s="275"/>
      <c r="K252" s="275"/>
      <c r="L252" s="275"/>
      <c r="M252" s="275"/>
      <c r="N252" s="275"/>
      <c r="O252" s="275"/>
      <c r="P252" s="280"/>
      <c r="Q252" s="275"/>
      <c r="R252" s="275"/>
      <c r="S252" s="275"/>
      <c r="T252" s="275"/>
      <c r="U252" s="275"/>
      <c r="V252" s="275"/>
      <c r="W252" s="275"/>
    </row>
    <row r="253" spans="2:23" s="247" customFormat="1" ht="11.25">
      <c r="B253" s="250"/>
      <c r="D253" s="275"/>
      <c r="E253" s="275"/>
      <c r="F253" s="275"/>
      <c r="G253" s="275"/>
      <c r="H253" s="275"/>
      <c r="I253" s="275"/>
      <c r="J253" s="275"/>
      <c r="K253" s="275"/>
      <c r="L253" s="275"/>
      <c r="M253" s="275"/>
      <c r="N253" s="275"/>
      <c r="O253" s="275"/>
      <c r="P253" s="280"/>
      <c r="Q253" s="275"/>
      <c r="R253" s="275"/>
      <c r="S253" s="275"/>
      <c r="T253" s="275"/>
      <c r="U253" s="275"/>
      <c r="V253" s="275"/>
      <c r="W253" s="275"/>
    </row>
    <row r="254" spans="2:23" s="247" customFormat="1" ht="11.25">
      <c r="B254" s="250"/>
      <c r="D254" s="275"/>
      <c r="E254" s="275"/>
      <c r="F254" s="275"/>
      <c r="G254" s="275"/>
      <c r="H254" s="275"/>
      <c r="I254" s="275"/>
      <c r="J254" s="275"/>
      <c r="K254" s="275"/>
      <c r="L254" s="275"/>
      <c r="M254" s="275"/>
      <c r="N254" s="275"/>
      <c r="O254" s="275"/>
      <c r="P254" s="280"/>
      <c r="Q254" s="275"/>
      <c r="R254" s="275"/>
      <c r="S254" s="275"/>
      <c r="T254" s="275"/>
      <c r="U254" s="275"/>
      <c r="V254" s="275"/>
      <c r="W254" s="275"/>
    </row>
    <row r="255" spans="2:23" s="247" customFormat="1" ht="11.25">
      <c r="B255" s="250"/>
      <c r="D255" s="275"/>
      <c r="E255" s="275"/>
      <c r="F255" s="275"/>
      <c r="G255" s="275"/>
      <c r="H255" s="275"/>
      <c r="I255" s="275"/>
      <c r="J255" s="275"/>
      <c r="K255" s="275"/>
      <c r="L255" s="275"/>
      <c r="M255" s="275"/>
      <c r="N255" s="275"/>
      <c r="O255" s="275"/>
      <c r="P255" s="280"/>
      <c r="Q255" s="275"/>
      <c r="R255" s="275"/>
      <c r="S255" s="275"/>
      <c r="T255" s="275"/>
      <c r="U255" s="275"/>
      <c r="V255" s="275"/>
      <c r="W255" s="275"/>
    </row>
    <row r="256" spans="2:23" s="247" customFormat="1" ht="11.25">
      <c r="B256" s="250"/>
      <c r="D256" s="275"/>
      <c r="E256" s="275"/>
      <c r="F256" s="275"/>
      <c r="G256" s="275"/>
      <c r="H256" s="275"/>
      <c r="I256" s="275"/>
      <c r="J256" s="275"/>
      <c r="K256" s="275"/>
      <c r="L256" s="275"/>
      <c r="M256" s="275"/>
      <c r="N256" s="275"/>
      <c r="O256" s="275"/>
      <c r="P256" s="280"/>
      <c r="Q256" s="275"/>
      <c r="R256" s="275"/>
      <c r="S256" s="275"/>
      <c r="T256" s="275"/>
      <c r="U256" s="275"/>
      <c r="V256" s="275"/>
      <c r="W256" s="275"/>
    </row>
    <row r="257" spans="2:23" s="247" customFormat="1" ht="11.25">
      <c r="B257" s="250"/>
      <c r="D257" s="275"/>
      <c r="E257" s="275"/>
      <c r="F257" s="275"/>
      <c r="G257" s="275"/>
      <c r="H257" s="275"/>
      <c r="I257" s="275"/>
      <c r="J257" s="275"/>
      <c r="K257" s="275"/>
      <c r="L257" s="275"/>
      <c r="M257" s="275"/>
      <c r="N257" s="275"/>
      <c r="O257" s="275"/>
      <c r="P257" s="280"/>
      <c r="Q257" s="275"/>
      <c r="R257" s="275"/>
      <c r="S257" s="275"/>
      <c r="T257" s="275"/>
      <c r="U257" s="275"/>
      <c r="V257" s="275"/>
      <c r="W257" s="275"/>
    </row>
    <row r="258" spans="2:23" s="247" customFormat="1" ht="11.25">
      <c r="B258" s="250"/>
      <c r="D258" s="275"/>
      <c r="E258" s="275"/>
      <c r="F258" s="275"/>
      <c r="G258" s="275"/>
      <c r="H258" s="275"/>
      <c r="I258" s="275"/>
      <c r="J258" s="275"/>
      <c r="K258" s="275"/>
      <c r="L258" s="275"/>
      <c r="M258" s="275"/>
      <c r="N258" s="275"/>
      <c r="O258" s="275"/>
      <c r="P258" s="280"/>
      <c r="Q258" s="275"/>
      <c r="R258" s="275"/>
      <c r="S258" s="275"/>
      <c r="T258" s="275"/>
      <c r="U258" s="275"/>
      <c r="V258" s="275"/>
      <c r="W258" s="275"/>
    </row>
    <row r="259" spans="2:23" s="247" customFormat="1" ht="11.25">
      <c r="B259" s="250"/>
      <c r="D259" s="275"/>
      <c r="E259" s="275"/>
      <c r="F259" s="275"/>
      <c r="G259" s="275"/>
      <c r="H259" s="275"/>
      <c r="I259" s="275"/>
      <c r="J259" s="275"/>
      <c r="K259" s="275"/>
      <c r="L259" s="275"/>
      <c r="M259" s="275"/>
      <c r="N259" s="275"/>
      <c r="O259" s="275"/>
      <c r="P259" s="280"/>
      <c r="Q259" s="275"/>
      <c r="R259" s="275"/>
      <c r="S259" s="275"/>
      <c r="T259" s="275"/>
      <c r="U259" s="275"/>
      <c r="V259" s="275"/>
      <c r="W259" s="275"/>
    </row>
    <row r="260" spans="2:23" s="247" customFormat="1" ht="11.25">
      <c r="B260" s="250"/>
      <c r="D260" s="275"/>
      <c r="E260" s="275"/>
      <c r="F260" s="275"/>
      <c r="G260" s="275"/>
      <c r="H260" s="275"/>
      <c r="I260" s="275"/>
      <c r="J260" s="275"/>
      <c r="K260" s="275"/>
      <c r="L260" s="275"/>
      <c r="M260" s="275"/>
      <c r="N260" s="275"/>
      <c r="O260" s="275"/>
      <c r="P260" s="280"/>
      <c r="Q260" s="275"/>
      <c r="R260" s="275"/>
      <c r="S260" s="275"/>
      <c r="T260" s="275"/>
      <c r="U260" s="275"/>
      <c r="V260" s="275"/>
      <c r="W260" s="275"/>
    </row>
    <row r="261" spans="2:23" s="247" customFormat="1" ht="11.25">
      <c r="B261" s="250"/>
      <c r="D261" s="275"/>
      <c r="E261" s="275"/>
      <c r="F261" s="275"/>
      <c r="G261" s="275"/>
      <c r="H261" s="275"/>
      <c r="I261" s="275"/>
      <c r="J261" s="275"/>
      <c r="K261" s="275"/>
      <c r="L261" s="275"/>
      <c r="M261" s="275"/>
      <c r="N261" s="275"/>
      <c r="O261" s="275"/>
      <c r="P261" s="280"/>
      <c r="Q261" s="275"/>
      <c r="R261" s="275"/>
      <c r="S261" s="275"/>
      <c r="T261" s="275"/>
      <c r="U261" s="275"/>
      <c r="V261" s="275"/>
      <c r="W261" s="275"/>
    </row>
    <row r="262" spans="2:23" s="247" customFormat="1" ht="11.25">
      <c r="B262" s="250"/>
      <c r="D262" s="275"/>
      <c r="E262" s="275"/>
      <c r="F262" s="275"/>
      <c r="G262" s="275"/>
      <c r="H262" s="275"/>
      <c r="I262" s="275"/>
      <c r="J262" s="275"/>
      <c r="K262" s="275"/>
      <c r="L262" s="275"/>
      <c r="M262" s="275"/>
      <c r="N262" s="275"/>
      <c r="O262" s="275"/>
      <c r="P262" s="280"/>
      <c r="Q262" s="275"/>
      <c r="R262" s="275"/>
      <c r="S262" s="275"/>
      <c r="T262" s="275"/>
      <c r="U262" s="275"/>
      <c r="V262" s="275"/>
      <c r="W262" s="275"/>
    </row>
    <row r="263" spans="2:23" s="247" customFormat="1" ht="11.25">
      <c r="B263" s="250"/>
      <c r="D263" s="275"/>
      <c r="E263" s="275"/>
      <c r="F263" s="275"/>
      <c r="G263" s="275"/>
      <c r="H263" s="275"/>
      <c r="I263" s="275"/>
      <c r="J263" s="275"/>
      <c r="K263" s="275"/>
      <c r="L263" s="275"/>
      <c r="M263" s="275"/>
      <c r="N263" s="275"/>
      <c r="O263" s="275"/>
      <c r="P263" s="280"/>
      <c r="Q263" s="275"/>
      <c r="R263" s="275"/>
      <c r="S263" s="275"/>
      <c r="T263" s="275"/>
      <c r="U263" s="275"/>
      <c r="V263" s="275"/>
      <c r="W263" s="275"/>
    </row>
    <row r="264" spans="2:23" s="247" customFormat="1" ht="11.25">
      <c r="B264" s="250"/>
      <c r="D264" s="275"/>
      <c r="E264" s="275"/>
      <c r="F264" s="275"/>
      <c r="G264" s="275"/>
      <c r="H264" s="275"/>
      <c r="I264" s="275"/>
      <c r="J264" s="275"/>
      <c r="K264" s="275"/>
      <c r="L264" s="275"/>
      <c r="M264" s="275"/>
      <c r="N264" s="275"/>
      <c r="O264" s="275"/>
      <c r="P264" s="280"/>
      <c r="Q264" s="275"/>
      <c r="R264" s="275"/>
      <c r="S264" s="275"/>
      <c r="T264" s="275"/>
      <c r="U264" s="275"/>
      <c r="V264" s="275"/>
      <c r="W264" s="275"/>
    </row>
    <row r="265" spans="2:23" s="247" customFormat="1" ht="11.25">
      <c r="B265" s="250"/>
      <c r="D265" s="275"/>
      <c r="E265" s="275"/>
      <c r="F265" s="275"/>
      <c r="G265" s="275"/>
      <c r="H265" s="275"/>
      <c r="I265" s="275"/>
      <c r="J265" s="275"/>
      <c r="K265" s="275"/>
      <c r="L265" s="275"/>
      <c r="M265" s="275"/>
      <c r="N265" s="275"/>
      <c r="O265" s="275"/>
      <c r="P265" s="280"/>
      <c r="Q265" s="275"/>
      <c r="R265" s="275"/>
      <c r="S265" s="275"/>
      <c r="T265" s="275"/>
      <c r="U265" s="277"/>
      <c r="V265" s="275"/>
      <c r="W265" s="275"/>
    </row>
    <row r="266" spans="2:23" s="247" customFormat="1" ht="11.25">
      <c r="B266" s="250"/>
      <c r="D266" s="275"/>
      <c r="E266" s="275"/>
      <c r="F266" s="275"/>
      <c r="G266" s="275"/>
      <c r="H266" s="275"/>
      <c r="I266" s="275"/>
      <c r="J266" s="275"/>
      <c r="K266" s="275"/>
      <c r="L266" s="275"/>
      <c r="M266" s="275"/>
      <c r="N266" s="275"/>
      <c r="O266" s="275"/>
      <c r="P266" s="280"/>
      <c r="Q266" s="275"/>
      <c r="R266" s="275"/>
      <c r="S266" s="275"/>
      <c r="T266" s="275"/>
      <c r="U266" s="275"/>
      <c r="V266" s="275"/>
      <c r="W266" s="275"/>
    </row>
    <row r="267" spans="2:23" s="145" customFormat="1" ht="11.25">
      <c r="B267" s="149"/>
      <c r="D267" s="146"/>
      <c r="E267" s="146"/>
      <c r="F267" s="146"/>
      <c r="G267" s="146"/>
      <c r="H267" s="146"/>
      <c r="I267" s="146"/>
      <c r="J267" s="146"/>
      <c r="K267" s="146"/>
      <c r="L267" s="146"/>
      <c r="M267" s="146"/>
      <c r="N267" s="146"/>
      <c r="O267" s="146"/>
      <c r="P267" s="146"/>
      <c r="R267" s="146"/>
      <c r="S267" s="146"/>
      <c r="T267" s="148"/>
      <c r="U267" s="148"/>
      <c r="V267" s="148"/>
      <c r="W267" s="148"/>
    </row>
    <row r="268" spans="2:23" s="247" customFormat="1" ht="11.25">
      <c r="B268" s="250"/>
      <c r="D268" s="275"/>
      <c r="E268" s="275"/>
      <c r="F268" s="275"/>
      <c r="G268" s="275"/>
      <c r="H268" s="275"/>
      <c r="I268" s="275"/>
      <c r="J268" s="275"/>
      <c r="K268" s="275"/>
      <c r="L268" s="275"/>
      <c r="M268" s="275"/>
      <c r="N268" s="275"/>
      <c r="O268" s="275"/>
      <c r="P268" s="280"/>
      <c r="Q268" s="275"/>
      <c r="R268" s="275"/>
      <c r="S268" s="275"/>
      <c r="T268" s="275"/>
      <c r="U268" s="275"/>
      <c r="V268" s="275"/>
      <c r="W268" s="275"/>
    </row>
    <row r="269" spans="2:23" s="145" customFormat="1" ht="11.25">
      <c r="B269" s="149"/>
      <c r="D269" s="148"/>
      <c r="E269" s="148"/>
      <c r="F269" s="148"/>
      <c r="G269" s="148"/>
      <c r="H269" s="148"/>
      <c r="I269" s="148"/>
      <c r="J269" s="148"/>
      <c r="K269" s="148"/>
      <c r="L269" s="148"/>
      <c r="M269" s="148"/>
      <c r="N269" s="148"/>
      <c r="O269" s="148"/>
      <c r="P269" s="148"/>
      <c r="Q269" s="148"/>
      <c r="R269" s="148"/>
      <c r="S269" s="148"/>
      <c r="T269" s="148"/>
      <c r="U269" s="148"/>
      <c r="V269" s="148"/>
      <c r="W269" s="148"/>
    </row>
    <row r="270" spans="2:23" s="247" customFormat="1" ht="11.25">
      <c r="B270" s="250"/>
      <c r="D270" s="275"/>
      <c r="E270" s="275"/>
      <c r="F270" s="275"/>
      <c r="G270" s="275"/>
      <c r="H270" s="275"/>
      <c r="I270" s="275"/>
      <c r="J270" s="275"/>
      <c r="K270" s="275"/>
      <c r="L270" s="275"/>
      <c r="M270" s="275"/>
      <c r="N270" s="275"/>
      <c r="O270" s="275"/>
      <c r="P270" s="275"/>
      <c r="Q270" s="275"/>
      <c r="R270" s="275"/>
      <c r="S270" s="275"/>
      <c r="T270" s="275"/>
      <c r="U270" s="275"/>
      <c r="V270" s="275"/>
      <c r="W270" s="275"/>
    </row>
    <row r="271" spans="2:23" s="247" customFormat="1" ht="11.25">
      <c r="B271" s="250"/>
      <c r="D271" s="275"/>
      <c r="E271" s="275"/>
      <c r="F271" s="275"/>
      <c r="G271" s="275"/>
      <c r="H271" s="275"/>
      <c r="I271" s="275"/>
      <c r="J271" s="275"/>
      <c r="K271" s="275"/>
      <c r="L271" s="275"/>
      <c r="M271" s="275"/>
      <c r="N271" s="275"/>
      <c r="O271" s="276"/>
      <c r="P271" s="275"/>
      <c r="Q271" s="275"/>
      <c r="R271" s="275"/>
      <c r="S271" s="275"/>
      <c r="T271" s="275"/>
      <c r="U271" s="275"/>
      <c r="V271" s="275"/>
      <c r="W271" s="275"/>
    </row>
    <row r="272" spans="2:23" s="247" customFormat="1" ht="11.25">
      <c r="B272" s="250"/>
      <c r="D272" s="275"/>
      <c r="E272" s="275"/>
      <c r="F272" s="275"/>
      <c r="G272" s="275"/>
      <c r="H272" s="275"/>
      <c r="I272" s="275"/>
      <c r="J272" s="275"/>
      <c r="K272" s="275"/>
      <c r="L272" s="275"/>
      <c r="M272" s="275"/>
      <c r="N272" s="275"/>
      <c r="O272" s="276"/>
      <c r="P272" s="275"/>
      <c r="Q272" s="275"/>
      <c r="R272" s="275"/>
      <c r="S272" s="275"/>
      <c r="T272" s="275"/>
      <c r="U272" s="275"/>
      <c r="V272" s="275"/>
      <c r="W272" s="275"/>
    </row>
    <row r="273" spans="2:19" s="145" customFormat="1" ht="11.25">
      <c r="B273" s="283"/>
      <c r="D273" s="270"/>
      <c r="E273" s="270"/>
      <c r="F273" s="270"/>
      <c r="G273" s="270"/>
      <c r="H273" s="270"/>
      <c r="I273" s="270"/>
      <c r="J273" s="270"/>
      <c r="K273" s="270"/>
      <c r="L273" s="270"/>
      <c r="M273" s="270"/>
      <c r="N273" s="270"/>
      <c r="O273" s="271"/>
      <c r="P273" s="270"/>
      <c r="R273" s="270"/>
      <c r="S273" s="270"/>
    </row>
    <row r="274" spans="1:21" s="269" customFormat="1" ht="11.25">
      <c r="A274" s="145"/>
      <c r="B274" s="283"/>
      <c r="D274" s="272"/>
      <c r="E274" s="272"/>
      <c r="F274" s="272"/>
      <c r="G274" s="272"/>
      <c r="H274" s="272"/>
      <c r="I274" s="272"/>
      <c r="J274" s="272"/>
      <c r="K274" s="272"/>
      <c r="L274" s="272"/>
      <c r="M274" s="272"/>
      <c r="N274" s="272"/>
      <c r="O274" s="273"/>
      <c r="P274" s="272"/>
      <c r="R274" s="272"/>
      <c r="S274" s="272"/>
      <c r="U274" s="274"/>
    </row>
    <row r="275" spans="2:15" s="247" customFormat="1" ht="5.25" customHeight="1">
      <c r="B275" s="250"/>
      <c r="O275" s="250"/>
    </row>
    <row r="276" spans="1:23" s="247" customFormat="1" ht="11.25">
      <c r="A276" s="145"/>
      <c r="B276" s="250"/>
      <c r="D276" s="275"/>
      <c r="E276" s="275"/>
      <c r="F276" s="275"/>
      <c r="G276" s="275"/>
      <c r="H276" s="275"/>
      <c r="I276" s="275"/>
      <c r="J276" s="275"/>
      <c r="K276" s="276"/>
      <c r="L276" s="276"/>
      <c r="M276" s="276"/>
      <c r="N276" s="276"/>
      <c r="O276" s="276"/>
      <c r="P276" s="275"/>
      <c r="Q276" s="275"/>
      <c r="R276" s="275"/>
      <c r="S276" s="275"/>
      <c r="T276" s="275"/>
      <c r="U276" s="275"/>
      <c r="V276" s="275"/>
      <c r="W276" s="275"/>
    </row>
    <row r="277" spans="2:23" s="247" customFormat="1" ht="11.25">
      <c r="B277" s="250"/>
      <c r="D277" s="275"/>
      <c r="E277" s="275"/>
      <c r="F277" s="275"/>
      <c r="G277" s="275"/>
      <c r="H277" s="275"/>
      <c r="I277" s="276"/>
      <c r="J277" s="281"/>
      <c r="K277" s="276"/>
      <c r="L277" s="276"/>
      <c r="M277" s="276"/>
      <c r="N277" s="276"/>
      <c r="O277" s="276"/>
      <c r="P277" s="275"/>
      <c r="Q277" s="275"/>
      <c r="R277" s="275"/>
      <c r="S277" s="275"/>
      <c r="T277" s="275"/>
      <c r="U277" s="275"/>
      <c r="V277" s="275"/>
      <c r="W277" s="275"/>
    </row>
    <row r="278" spans="2:23" s="247" customFormat="1" ht="11.25">
      <c r="B278" s="250"/>
      <c r="D278" s="275"/>
      <c r="E278" s="275"/>
      <c r="F278" s="275"/>
      <c r="G278" s="275"/>
      <c r="H278" s="275"/>
      <c r="I278" s="276"/>
      <c r="J278" s="281"/>
      <c r="K278" s="276"/>
      <c r="L278" s="276"/>
      <c r="M278" s="276"/>
      <c r="N278" s="276"/>
      <c r="O278" s="276"/>
      <c r="P278" s="275"/>
      <c r="Q278" s="275"/>
      <c r="R278" s="275"/>
      <c r="S278" s="275"/>
      <c r="T278" s="275"/>
      <c r="U278" s="275"/>
      <c r="V278" s="275"/>
      <c r="W278" s="275"/>
    </row>
    <row r="279" spans="2:23" s="247" customFormat="1" ht="11.25">
      <c r="B279" s="250"/>
      <c r="D279" s="275"/>
      <c r="E279" s="275"/>
      <c r="F279" s="275"/>
      <c r="G279" s="275"/>
      <c r="H279" s="275"/>
      <c r="I279" s="276"/>
      <c r="J279" s="276"/>
      <c r="K279" s="276"/>
      <c r="L279" s="276"/>
      <c r="M279" s="276"/>
      <c r="N279" s="276"/>
      <c r="O279" s="276"/>
      <c r="P279" s="275"/>
      <c r="Q279" s="275"/>
      <c r="R279" s="275"/>
      <c r="S279" s="275"/>
      <c r="T279" s="275"/>
      <c r="U279" s="275"/>
      <c r="V279" s="275"/>
      <c r="W279" s="275"/>
    </row>
    <row r="280" spans="2:23" s="247" customFormat="1" ht="11.25">
      <c r="B280" s="250"/>
      <c r="D280" s="275"/>
      <c r="E280" s="275"/>
      <c r="F280" s="275"/>
      <c r="G280" s="275"/>
      <c r="H280" s="275"/>
      <c r="I280" s="276"/>
      <c r="J280" s="276"/>
      <c r="K280" s="276"/>
      <c r="L280" s="276"/>
      <c r="M280" s="276"/>
      <c r="N280" s="276"/>
      <c r="O280" s="276"/>
      <c r="P280" s="275"/>
      <c r="Q280" s="275"/>
      <c r="R280" s="275"/>
      <c r="S280" s="275"/>
      <c r="T280" s="275"/>
      <c r="U280" s="275"/>
      <c r="V280" s="275"/>
      <c r="W280" s="275"/>
    </row>
    <row r="281" spans="2:23" s="247" customFormat="1" ht="11.25">
      <c r="B281" s="250"/>
      <c r="D281" s="275"/>
      <c r="E281" s="275"/>
      <c r="F281" s="275"/>
      <c r="G281" s="275"/>
      <c r="H281" s="275"/>
      <c r="I281" s="276"/>
      <c r="J281" s="276"/>
      <c r="K281" s="276"/>
      <c r="L281" s="276"/>
      <c r="M281" s="276"/>
      <c r="N281" s="276"/>
      <c r="O281" s="276"/>
      <c r="P281" s="275"/>
      <c r="Q281" s="275"/>
      <c r="R281" s="275"/>
      <c r="S281" s="275"/>
      <c r="T281" s="275"/>
      <c r="U281" s="275"/>
      <c r="V281" s="275"/>
      <c r="W281" s="275"/>
    </row>
    <row r="282" spans="2:23" s="247" customFormat="1" ht="11.25">
      <c r="B282" s="250"/>
      <c r="D282" s="275"/>
      <c r="E282" s="275"/>
      <c r="F282" s="275"/>
      <c r="G282" s="275"/>
      <c r="H282" s="275"/>
      <c r="I282" s="276"/>
      <c r="J282" s="276"/>
      <c r="K282" s="276"/>
      <c r="L282" s="276"/>
      <c r="M282" s="276"/>
      <c r="N282" s="276"/>
      <c r="O282" s="276"/>
      <c r="P282" s="275"/>
      <c r="Q282" s="275"/>
      <c r="R282" s="275"/>
      <c r="S282" s="275"/>
      <c r="T282" s="275"/>
      <c r="U282" s="275"/>
      <c r="V282" s="275"/>
      <c r="W282" s="275"/>
    </row>
    <row r="283" spans="2:23" s="247" customFormat="1" ht="11.25">
      <c r="B283" s="250"/>
      <c r="C283" s="268"/>
      <c r="D283" s="275"/>
      <c r="E283" s="275"/>
      <c r="F283" s="275"/>
      <c r="G283" s="275"/>
      <c r="H283" s="275"/>
      <c r="I283" s="276"/>
      <c r="J283" s="276"/>
      <c r="K283" s="276"/>
      <c r="L283" s="276"/>
      <c r="M283" s="276"/>
      <c r="N283" s="276"/>
      <c r="O283" s="276"/>
      <c r="P283" s="275"/>
      <c r="Q283" s="275"/>
      <c r="R283" s="275"/>
      <c r="S283" s="275"/>
      <c r="T283" s="275"/>
      <c r="U283" s="275"/>
      <c r="V283" s="275"/>
      <c r="W283" s="275"/>
    </row>
    <row r="284" spans="2:23" s="247" customFormat="1" ht="11.25">
      <c r="B284" s="250"/>
      <c r="D284" s="275"/>
      <c r="E284" s="275"/>
      <c r="F284" s="275"/>
      <c r="G284" s="275"/>
      <c r="H284" s="275"/>
      <c r="I284" s="276"/>
      <c r="J284" s="276"/>
      <c r="K284" s="276"/>
      <c r="L284" s="276"/>
      <c r="M284" s="276"/>
      <c r="N284" s="276"/>
      <c r="O284" s="276"/>
      <c r="P284" s="275"/>
      <c r="Q284" s="275"/>
      <c r="R284" s="275"/>
      <c r="S284" s="275"/>
      <c r="T284" s="275"/>
      <c r="U284" s="275"/>
      <c r="V284" s="275"/>
      <c r="W284" s="275"/>
    </row>
    <row r="285" spans="2:23" s="247" customFormat="1" ht="11.25">
      <c r="B285" s="250"/>
      <c r="D285" s="275"/>
      <c r="E285" s="275"/>
      <c r="F285" s="275"/>
      <c r="G285" s="275"/>
      <c r="H285" s="275"/>
      <c r="I285" s="276"/>
      <c r="J285" s="276"/>
      <c r="K285" s="276"/>
      <c r="L285" s="276"/>
      <c r="M285" s="276"/>
      <c r="N285" s="276"/>
      <c r="O285" s="276"/>
      <c r="P285" s="275"/>
      <c r="Q285" s="275"/>
      <c r="R285" s="275"/>
      <c r="S285" s="275"/>
      <c r="T285" s="275"/>
      <c r="U285" s="275"/>
      <c r="V285" s="275"/>
      <c r="W285" s="275"/>
    </row>
    <row r="286" spans="2:23" s="247" customFormat="1" ht="11.25">
      <c r="B286" s="250"/>
      <c r="D286" s="275"/>
      <c r="E286" s="275"/>
      <c r="F286" s="275"/>
      <c r="G286" s="275"/>
      <c r="H286" s="275"/>
      <c r="I286" s="276"/>
      <c r="J286" s="276"/>
      <c r="K286" s="276"/>
      <c r="L286" s="276"/>
      <c r="M286" s="276"/>
      <c r="N286" s="276"/>
      <c r="O286" s="276"/>
      <c r="P286" s="275"/>
      <c r="Q286" s="275"/>
      <c r="R286" s="275"/>
      <c r="S286" s="275"/>
      <c r="T286" s="275"/>
      <c r="U286" s="275"/>
      <c r="V286" s="275"/>
      <c r="W286" s="275"/>
    </row>
    <row r="287" spans="2:23" s="247" customFormat="1" ht="11.25">
      <c r="B287" s="250"/>
      <c r="D287" s="275"/>
      <c r="E287" s="275"/>
      <c r="F287" s="275"/>
      <c r="G287" s="275"/>
      <c r="H287" s="275"/>
      <c r="I287" s="276"/>
      <c r="J287" s="276"/>
      <c r="K287" s="276"/>
      <c r="L287" s="276"/>
      <c r="M287" s="276"/>
      <c r="N287" s="276"/>
      <c r="O287" s="276"/>
      <c r="P287" s="275"/>
      <c r="Q287" s="275"/>
      <c r="R287" s="275"/>
      <c r="S287" s="275"/>
      <c r="T287" s="275"/>
      <c r="U287" s="275"/>
      <c r="V287" s="275"/>
      <c r="W287" s="275"/>
    </row>
    <row r="288" spans="2:23" s="247" customFormat="1" ht="11.25">
      <c r="B288" s="250"/>
      <c r="D288" s="275"/>
      <c r="E288" s="275"/>
      <c r="F288" s="275"/>
      <c r="G288" s="275"/>
      <c r="H288" s="275"/>
      <c r="I288" s="276"/>
      <c r="J288" s="276"/>
      <c r="K288" s="276"/>
      <c r="L288" s="276"/>
      <c r="M288" s="276"/>
      <c r="N288" s="276"/>
      <c r="O288" s="276"/>
      <c r="P288" s="275"/>
      <c r="Q288" s="275"/>
      <c r="R288" s="275"/>
      <c r="S288" s="275"/>
      <c r="T288" s="275"/>
      <c r="U288" s="275"/>
      <c r="V288" s="275"/>
      <c r="W288" s="275"/>
    </row>
    <row r="289" spans="2:23" s="247" customFormat="1" ht="11.25">
      <c r="B289" s="250"/>
      <c r="D289" s="275"/>
      <c r="E289" s="275"/>
      <c r="F289" s="275"/>
      <c r="G289" s="275"/>
      <c r="H289" s="275"/>
      <c r="I289" s="276"/>
      <c r="J289" s="276"/>
      <c r="K289" s="276"/>
      <c r="L289" s="276"/>
      <c r="M289" s="276"/>
      <c r="N289" s="276"/>
      <c r="O289" s="276"/>
      <c r="P289" s="275"/>
      <c r="Q289" s="275"/>
      <c r="R289" s="275"/>
      <c r="S289" s="275"/>
      <c r="T289" s="275"/>
      <c r="U289" s="275"/>
      <c r="V289" s="275"/>
      <c r="W289" s="275"/>
    </row>
    <row r="290" spans="2:23" s="247" customFormat="1" ht="11.25">
      <c r="B290" s="250"/>
      <c r="D290" s="275"/>
      <c r="E290" s="275"/>
      <c r="F290" s="275"/>
      <c r="G290" s="275"/>
      <c r="H290" s="275"/>
      <c r="I290" s="276"/>
      <c r="J290" s="276"/>
      <c r="K290" s="276"/>
      <c r="L290" s="276"/>
      <c r="M290" s="276"/>
      <c r="N290" s="276"/>
      <c r="O290" s="276"/>
      <c r="P290" s="275"/>
      <c r="Q290" s="275"/>
      <c r="R290" s="275"/>
      <c r="S290" s="275"/>
      <c r="T290" s="275"/>
      <c r="U290" s="275"/>
      <c r="V290" s="275"/>
      <c r="W290" s="275"/>
    </row>
    <row r="291" spans="2:23" s="145" customFormat="1" ht="11.25">
      <c r="B291" s="149"/>
      <c r="D291" s="146"/>
      <c r="E291" s="146"/>
      <c r="F291" s="146"/>
      <c r="G291" s="146"/>
      <c r="H291" s="146"/>
      <c r="I291" s="146"/>
      <c r="J291" s="146"/>
      <c r="K291" s="146"/>
      <c r="L291" s="171"/>
      <c r="M291" s="146"/>
      <c r="N291" s="171"/>
      <c r="O291" s="171"/>
      <c r="P291" s="146"/>
      <c r="R291" s="146"/>
      <c r="S291" s="148"/>
      <c r="T291" s="148"/>
      <c r="U291" s="148"/>
      <c r="V291" s="148"/>
      <c r="W291" s="148"/>
    </row>
    <row r="292" spans="2:23" s="145" customFormat="1" ht="11.25">
      <c r="B292" s="149"/>
      <c r="J292" s="146"/>
      <c r="L292" s="149"/>
      <c r="N292" s="149"/>
      <c r="O292" s="149"/>
      <c r="R292" s="146"/>
      <c r="S292" s="148"/>
      <c r="T292" s="148"/>
      <c r="U292" s="148"/>
      <c r="V292" s="148"/>
      <c r="W292" s="148"/>
    </row>
    <row r="293" spans="1:23" s="247" customFormat="1" ht="11.25">
      <c r="A293" s="145"/>
      <c r="B293" s="250"/>
      <c r="D293" s="275"/>
      <c r="E293" s="275"/>
      <c r="F293" s="275"/>
      <c r="G293" s="275"/>
      <c r="H293" s="275"/>
      <c r="I293" s="275"/>
      <c r="J293" s="275"/>
      <c r="K293" s="275"/>
      <c r="L293" s="275"/>
      <c r="M293" s="275"/>
      <c r="N293" s="275"/>
      <c r="O293" s="275"/>
      <c r="P293" s="275"/>
      <c r="Q293" s="275"/>
      <c r="R293" s="275"/>
      <c r="S293" s="275"/>
      <c r="T293" s="275"/>
      <c r="U293" s="275"/>
      <c r="V293" s="275"/>
      <c r="W293" s="275"/>
    </row>
    <row r="294" spans="1:23" s="247" customFormat="1" ht="11.25">
      <c r="A294" s="145"/>
      <c r="B294" s="250"/>
      <c r="D294" s="275"/>
      <c r="E294" s="275"/>
      <c r="F294" s="275"/>
      <c r="G294" s="275"/>
      <c r="H294" s="275"/>
      <c r="I294" s="276"/>
      <c r="J294" s="276"/>
      <c r="K294" s="281"/>
      <c r="L294" s="276"/>
      <c r="M294" s="276"/>
      <c r="N294" s="276"/>
      <c r="O294" s="276"/>
      <c r="P294" s="275"/>
      <c r="Q294" s="275"/>
      <c r="R294" s="275"/>
      <c r="S294" s="275"/>
      <c r="T294" s="275"/>
      <c r="U294" s="275"/>
      <c r="V294" s="275"/>
      <c r="W294" s="275"/>
    </row>
    <row r="295" spans="2:23" s="247" customFormat="1" ht="11.25">
      <c r="B295" s="250"/>
      <c r="D295" s="275"/>
      <c r="E295" s="275"/>
      <c r="F295" s="275"/>
      <c r="G295" s="275"/>
      <c r="H295" s="275"/>
      <c r="I295" s="276"/>
      <c r="J295" s="276"/>
      <c r="K295" s="276"/>
      <c r="L295" s="276"/>
      <c r="M295" s="276"/>
      <c r="N295" s="276"/>
      <c r="O295" s="276"/>
      <c r="P295" s="275"/>
      <c r="Q295" s="275"/>
      <c r="R295" s="275"/>
      <c r="S295" s="275"/>
      <c r="T295" s="275"/>
      <c r="U295" s="275"/>
      <c r="V295" s="275"/>
      <c r="W295" s="275"/>
    </row>
    <row r="296" spans="2:23" s="247" customFormat="1" ht="11.25">
      <c r="B296" s="250"/>
      <c r="D296" s="275"/>
      <c r="E296" s="275"/>
      <c r="F296" s="275"/>
      <c r="G296" s="275"/>
      <c r="H296" s="275"/>
      <c r="I296" s="276"/>
      <c r="J296" s="276"/>
      <c r="K296" s="276"/>
      <c r="L296" s="276"/>
      <c r="M296" s="276"/>
      <c r="N296" s="276"/>
      <c r="O296" s="276"/>
      <c r="P296" s="275"/>
      <c r="Q296" s="275"/>
      <c r="R296" s="275"/>
      <c r="S296" s="275"/>
      <c r="T296" s="275"/>
      <c r="U296" s="275"/>
      <c r="V296" s="275"/>
      <c r="W296" s="275"/>
    </row>
    <row r="297" spans="2:23" s="247" customFormat="1" ht="11.25">
      <c r="B297" s="250"/>
      <c r="D297" s="275"/>
      <c r="E297" s="275"/>
      <c r="F297" s="275"/>
      <c r="G297" s="275"/>
      <c r="H297" s="275"/>
      <c r="I297" s="276"/>
      <c r="J297" s="276"/>
      <c r="K297" s="276"/>
      <c r="L297" s="276"/>
      <c r="M297" s="276"/>
      <c r="N297" s="276"/>
      <c r="O297" s="276"/>
      <c r="P297" s="275"/>
      <c r="Q297" s="275"/>
      <c r="R297" s="275"/>
      <c r="S297" s="275"/>
      <c r="T297" s="275"/>
      <c r="U297" s="275"/>
      <c r="V297" s="275"/>
      <c r="W297" s="275"/>
    </row>
    <row r="298" spans="2:23" s="247" customFormat="1" ht="11.25">
      <c r="B298" s="250"/>
      <c r="D298" s="275"/>
      <c r="E298" s="275"/>
      <c r="F298" s="275"/>
      <c r="G298" s="275"/>
      <c r="H298" s="275"/>
      <c r="I298" s="276"/>
      <c r="J298" s="276"/>
      <c r="K298" s="276"/>
      <c r="L298" s="276"/>
      <c r="M298" s="276"/>
      <c r="N298" s="276"/>
      <c r="O298" s="276"/>
      <c r="P298" s="275"/>
      <c r="Q298" s="275"/>
      <c r="R298" s="275"/>
      <c r="S298" s="275"/>
      <c r="T298" s="275"/>
      <c r="U298" s="275"/>
      <c r="V298" s="275"/>
      <c r="W298" s="275"/>
    </row>
    <row r="299" spans="2:23" s="247" customFormat="1" ht="11.25">
      <c r="B299" s="250"/>
      <c r="D299" s="275"/>
      <c r="E299" s="275"/>
      <c r="F299" s="275"/>
      <c r="G299" s="275"/>
      <c r="H299" s="275"/>
      <c r="I299" s="276"/>
      <c r="J299" s="276"/>
      <c r="K299" s="276"/>
      <c r="L299" s="276"/>
      <c r="M299" s="276"/>
      <c r="N299" s="276"/>
      <c r="O299" s="276"/>
      <c r="P299" s="275"/>
      <c r="Q299" s="275"/>
      <c r="R299" s="275"/>
      <c r="S299" s="275"/>
      <c r="T299" s="275"/>
      <c r="U299" s="275"/>
      <c r="V299" s="275"/>
      <c r="W299" s="275"/>
    </row>
    <row r="300" spans="2:23" s="247" customFormat="1" ht="11.25">
      <c r="B300" s="250"/>
      <c r="D300" s="275"/>
      <c r="E300" s="275"/>
      <c r="F300" s="275"/>
      <c r="G300" s="275"/>
      <c r="H300" s="275"/>
      <c r="I300" s="276"/>
      <c r="J300" s="276"/>
      <c r="K300" s="276"/>
      <c r="L300" s="276"/>
      <c r="M300" s="276"/>
      <c r="N300" s="276"/>
      <c r="O300" s="276"/>
      <c r="P300" s="275"/>
      <c r="Q300" s="275"/>
      <c r="R300" s="275"/>
      <c r="S300" s="275"/>
      <c r="T300" s="275"/>
      <c r="U300" s="275"/>
      <c r="V300" s="275"/>
      <c r="W300" s="275"/>
    </row>
    <row r="301" spans="2:23" s="247" customFormat="1" ht="11.25">
      <c r="B301" s="250"/>
      <c r="D301" s="275"/>
      <c r="E301" s="275"/>
      <c r="F301" s="275"/>
      <c r="G301" s="275"/>
      <c r="H301" s="275"/>
      <c r="I301" s="276"/>
      <c r="J301" s="276"/>
      <c r="K301" s="276"/>
      <c r="L301" s="276"/>
      <c r="M301" s="276"/>
      <c r="N301" s="276"/>
      <c r="O301" s="276"/>
      <c r="P301" s="275"/>
      <c r="Q301" s="275"/>
      <c r="R301" s="275"/>
      <c r="S301" s="275"/>
      <c r="T301" s="275"/>
      <c r="U301" s="275"/>
      <c r="V301" s="275"/>
      <c r="W301" s="275"/>
    </row>
    <row r="302" spans="2:23" s="247" customFormat="1" ht="11.25">
      <c r="B302" s="250"/>
      <c r="D302" s="275"/>
      <c r="E302" s="275"/>
      <c r="F302" s="275"/>
      <c r="G302" s="275"/>
      <c r="H302" s="275"/>
      <c r="I302" s="276"/>
      <c r="J302" s="276"/>
      <c r="K302" s="276"/>
      <c r="L302" s="276"/>
      <c r="M302" s="276"/>
      <c r="N302" s="276"/>
      <c r="O302" s="276"/>
      <c r="P302" s="275"/>
      <c r="Q302" s="275"/>
      <c r="R302" s="275"/>
      <c r="S302" s="275"/>
      <c r="T302" s="275"/>
      <c r="U302" s="275"/>
      <c r="V302" s="275"/>
      <c r="W302" s="275"/>
    </row>
    <row r="303" spans="2:23" s="247" customFormat="1" ht="11.25">
      <c r="B303" s="250"/>
      <c r="D303" s="275"/>
      <c r="E303" s="275"/>
      <c r="F303" s="275"/>
      <c r="G303" s="275"/>
      <c r="H303" s="275"/>
      <c r="I303" s="276"/>
      <c r="J303" s="276"/>
      <c r="K303" s="276"/>
      <c r="L303" s="276"/>
      <c r="M303" s="276"/>
      <c r="N303" s="276"/>
      <c r="O303" s="276"/>
      <c r="P303" s="275"/>
      <c r="Q303" s="275"/>
      <c r="R303" s="275"/>
      <c r="S303" s="275"/>
      <c r="T303" s="275"/>
      <c r="U303" s="275"/>
      <c r="V303" s="275"/>
      <c r="W303" s="275"/>
    </row>
    <row r="304" spans="2:23" s="247" customFormat="1" ht="11.25">
      <c r="B304" s="250"/>
      <c r="D304" s="275"/>
      <c r="E304" s="275"/>
      <c r="F304" s="275"/>
      <c r="G304" s="275"/>
      <c r="H304" s="275"/>
      <c r="I304" s="276"/>
      <c r="J304" s="276"/>
      <c r="K304" s="276"/>
      <c r="L304" s="276"/>
      <c r="M304" s="276"/>
      <c r="N304" s="276"/>
      <c r="O304" s="276"/>
      <c r="P304" s="275"/>
      <c r="Q304" s="275"/>
      <c r="R304" s="275"/>
      <c r="S304" s="275"/>
      <c r="T304" s="275"/>
      <c r="U304" s="275"/>
      <c r="V304" s="275"/>
      <c r="W304" s="275"/>
    </row>
    <row r="305" spans="2:23" s="247" customFormat="1" ht="11.25">
      <c r="B305" s="250"/>
      <c r="D305" s="275"/>
      <c r="E305" s="275"/>
      <c r="F305" s="275"/>
      <c r="G305" s="275"/>
      <c r="H305" s="275"/>
      <c r="I305" s="276"/>
      <c r="J305" s="276"/>
      <c r="K305" s="276"/>
      <c r="L305" s="276"/>
      <c r="M305" s="276"/>
      <c r="N305" s="276"/>
      <c r="O305" s="276"/>
      <c r="P305" s="275"/>
      <c r="Q305" s="275"/>
      <c r="R305" s="275"/>
      <c r="S305" s="275"/>
      <c r="T305" s="275"/>
      <c r="U305" s="275"/>
      <c r="V305" s="275"/>
      <c r="W305" s="275"/>
    </row>
    <row r="306" spans="2:23" s="247" customFormat="1" ht="11.25">
      <c r="B306" s="250"/>
      <c r="D306" s="275"/>
      <c r="E306" s="275"/>
      <c r="F306" s="275"/>
      <c r="G306" s="275"/>
      <c r="H306" s="275"/>
      <c r="I306" s="276"/>
      <c r="J306" s="276"/>
      <c r="K306" s="276"/>
      <c r="L306" s="276"/>
      <c r="M306" s="276"/>
      <c r="N306" s="276"/>
      <c r="O306" s="276"/>
      <c r="P306" s="275"/>
      <c r="Q306" s="275"/>
      <c r="R306" s="275"/>
      <c r="S306" s="275"/>
      <c r="T306" s="275"/>
      <c r="U306" s="275"/>
      <c r="V306" s="275"/>
      <c r="W306" s="275"/>
    </row>
    <row r="307" spans="2:23" s="247" customFormat="1" ht="11.25">
      <c r="B307" s="250"/>
      <c r="D307" s="275"/>
      <c r="E307" s="275"/>
      <c r="F307" s="275"/>
      <c r="G307" s="275"/>
      <c r="H307" s="275"/>
      <c r="I307" s="276"/>
      <c r="J307" s="276"/>
      <c r="K307" s="276"/>
      <c r="L307" s="276"/>
      <c r="M307" s="276"/>
      <c r="N307" s="276"/>
      <c r="O307" s="276"/>
      <c r="P307" s="275"/>
      <c r="Q307" s="275"/>
      <c r="R307" s="275"/>
      <c r="S307" s="275"/>
      <c r="T307" s="275"/>
      <c r="U307" s="275"/>
      <c r="V307" s="275"/>
      <c r="W307" s="275"/>
    </row>
    <row r="308" spans="2:23" s="247" customFormat="1" ht="11.25">
      <c r="B308" s="250"/>
      <c r="C308" s="268"/>
      <c r="D308" s="275"/>
      <c r="E308" s="275"/>
      <c r="F308" s="275"/>
      <c r="G308" s="275"/>
      <c r="H308" s="275"/>
      <c r="I308" s="276"/>
      <c r="J308" s="276"/>
      <c r="K308" s="276"/>
      <c r="L308" s="276"/>
      <c r="M308" s="276"/>
      <c r="N308" s="276"/>
      <c r="O308" s="276"/>
      <c r="P308" s="275"/>
      <c r="Q308" s="275"/>
      <c r="R308" s="275"/>
      <c r="S308" s="275"/>
      <c r="T308" s="275"/>
      <c r="U308" s="275"/>
      <c r="V308" s="275"/>
      <c r="W308" s="275"/>
    </row>
    <row r="309" spans="2:23" s="247" customFormat="1" ht="11.25">
      <c r="B309" s="250"/>
      <c r="D309" s="275"/>
      <c r="E309" s="275"/>
      <c r="F309" s="275"/>
      <c r="G309" s="275"/>
      <c r="H309" s="275"/>
      <c r="I309" s="276"/>
      <c r="J309" s="276"/>
      <c r="K309" s="276"/>
      <c r="L309" s="276"/>
      <c r="M309" s="276"/>
      <c r="N309" s="276"/>
      <c r="O309" s="276"/>
      <c r="P309" s="275"/>
      <c r="Q309" s="275"/>
      <c r="R309" s="275"/>
      <c r="S309" s="275"/>
      <c r="T309" s="275"/>
      <c r="U309" s="275"/>
      <c r="V309" s="275"/>
      <c r="W309" s="275"/>
    </row>
    <row r="310" spans="2:23" s="247" customFormat="1" ht="11.25">
      <c r="B310" s="250"/>
      <c r="D310" s="275"/>
      <c r="E310" s="275"/>
      <c r="F310" s="275"/>
      <c r="G310" s="275"/>
      <c r="H310" s="275"/>
      <c r="I310" s="276"/>
      <c r="J310" s="276"/>
      <c r="K310" s="276"/>
      <c r="L310" s="276"/>
      <c r="M310" s="276"/>
      <c r="N310" s="276"/>
      <c r="O310" s="276"/>
      <c r="P310" s="275"/>
      <c r="Q310" s="275"/>
      <c r="R310" s="275"/>
      <c r="S310" s="275"/>
      <c r="T310" s="275"/>
      <c r="U310" s="275"/>
      <c r="V310" s="275"/>
      <c r="W310" s="275"/>
    </row>
    <row r="311" spans="2:23" s="247" customFormat="1" ht="11.25">
      <c r="B311" s="250"/>
      <c r="D311" s="275"/>
      <c r="E311" s="275"/>
      <c r="F311" s="275"/>
      <c r="G311" s="275"/>
      <c r="H311" s="275"/>
      <c r="I311" s="276"/>
      <c r="J311" s="276"/>
      <c r="K311" s="276"/>
      <c r="L311" s="276"/>
      <c r="M311" s="276"/>
      <c r="N311" s="276"/>
      <c r="O311" s="276"/>
      <c r="P311" s="275"/>
      <c r="Q311" s="275"/>
      <c r="R311" s="275"/>
      <c r="S311" s="275"/>
      <c r="T311" s="275"/>
      <c r="U311" s="275"/>
      <c r="V311" s="275"/>
      <c r="W311" s="275"/>
    </row>
    <row r="312" spans="2:23" s="247" customFormat="1" ht="11.25">
      <c r="B312" s="250"/>
      <c r="D312" s="275"/>
      <c r="E312" s="275"/>
      <c r="F312" s="275"/>
      <c r="G312" s="275"/>
      <c r="H312" s="275"/>
      <c r="I312" s="276"/>
      <c r="J312" s="276"/>
      <c r="K312" s="276"/>
      <c r="L312" s="276"/>
      <c r="M312" s="276"/>
      <c r="N312" s="276"/>
      <c r="O312" s="276"/>
      <c r="P312" s="275"/>
      <c r="Q312" s="275"/>
      <c r="R312" s="275"/>
      <c r="S312" s="275"/>
      <c r="T312" s="275"/>
      <c r="U312" s="275"/>
      <c r="V312" s="275"/>
      <c r="W312" s="275"/>
    </row>
    <row r="313" spans="2:23" s="247" customFormat="1" ht="11.25">
      <c r="B313" s="250"/>
      <c r="D313" s="275"/>
      <c r="E313" s="275"/>
      <c r="F313" s="275"/>
      <c r="G313" s="275"/>
      <c r="H313" s="275"/>
      <c r="I313" s="276"/>
      <c r="J313" s="276"/>
      <c r="K313" s="276"/>
      <c r="L313" s="276"/>
      <c r="M313" s="276"/>
      <c r="N313" s="276"/>
      <c r="O313" s="276"/>
      <c r="P313" s="275"/>
      <c r="Q313" s="275"/>
      <c r="R313" s="275"/>
      <c r="S313" s="275"/>
      <c r="T313" s="275"/>
      <c r="U313" s="275"/>
      <c r="V313" s="275"/>
      <c r="W313" s="275"/>
    </row>
    <row r="314" spans="2:23" s="247" customFormat="1" ht="11.25">
      <c r="B314" s="250"/>
      <c r="D314" s="275"/>
      <c r="E314" s="275"/>
      <c r="F314" s="275"/>
      <c r="G314" s="275"/>
      <c r="H314" s="275"/>
      <c r="I314" s="276"/>
      <c r="J314" s="276"/>
      <c r="K314" s="276"/>
      <c r="L314" s="276"/>
      <c r="M314" s="276"/>
      <c r="N314" s="276"/>
      <c r="O314" s="276"/>
      <c r="P314" s="275"/>
      <c r="Q314" s="275"/>
      <c r="R314" s="275"/>
      <c r="S314" s="275"/>
      <c r="T314" s="275"/>
      <c r="U314" s="277"/>
      <c r="V314" s="275"/>
      <c r="W314" s="275"/>
    </row>
    <row r="315" spans="2:23" s="247" customFormat="1" ht="11.25">
      <c r="B315" s="250"/>
      <c r="D315" s="275"/>
      <c r="E315" s="275"/>
      <c r="F315" s="275"/>
      <c r="G315" s="275"/>
      <c r="H315" s="275"/>
      <c r="I315" s="276"/>
      <c r="J315" s="276"/>
      <c r="K315" s="276"/>
      <c r="L315" s="276"/>
      <c r="M315" s="276"/>
      <c r="N315" s="276"/>
      <c r="O315" s="276"/>
      <c r="P315" s="275"/>
      <c r="Q315" s="275"/>
      <c r="R315" s="275"/>
      <c r="S315" s="275"/>
      <c r="T315" s="275"/>
      <c r="U315" s="275"/>
      <c r="V315" s="275"/>
      <c r="W315" s="275"/>
    </row>
    <row r="316" spans="2:23" s="247" customFormat="1" ht="11.25">
      <c r="B316" s="250"/>
      <c r="D316" s="275"/>
      <c r="E316" s="275"/>
      <c r="F316" s="275"/>
      <c r="G316" s="275"/>
      <c r="H316" s="275"/>
      <c r="I316" s="276"/>
      <c r="J316" s="276"/>
      <c r="K316" s="276"/>
      <c r="L316" s="276"/>
      <c r="M316" s="276"/>
      <c r="N316" s="276"/>
      <c r="O316" s="276"/>
      <c r="P316" s="275"/>
      <c r="Q316" s="275"/>
      <c r="R316" s="275"/>
      <c r="S316" s="275"/>
      <c r="T316" s="275"/>
      <c r="U316" s="275"/>
      <c r="V316" s="275"/>
      <c r="W316" s="275"/>
    </row>
    <row r="317" spans="2:23" s="247" customFormat="1" ht="11.25">
      <c r="B317" s="250"/>
      <c r="D317" s="275"/>
      <c r="E317" s="275"/>
      <c r="F317" s="275"/>
      <c r="G317" s="275"/>
      <c r="H317" s="275"/>
      <c r="I317" s="276"/>
      <c r="J317" s="276"/>
      <c r="K317" s="276"/>
      <c r="L317" s="276"/>
      <c r="M317" s="276"/>
      <c r="N317" s="276"/>
      <c r="O317" s="276"/>
      <c r="P317" s="275"/>
      <c r="Q317" s="275"/>
      <c r="R317" s="275"/>
      <c r="S317" s="275"/>
      <c r="T317" s="275"/>
      <c r="U317" s="275"/>
      <c r="V317" s="275"/>
      <c r="W317" s="275"/>
    </row>
    <row r="318" spans="2:23" s="247" customFormat="1" ht="11.25">
      <c r="B318" s="250"/>
      <c r="D318" s="275"/>
      <c r="E318" s="275"/>
      <c r="F318" s="275"/>
      <c r="G318" s="275"/>
      <c r="H318" s="275"/>
      <c r="I318" s="276"/>
      <c r="J318" s="276"/>
      <c r="K318" s="276"/>
      <c r="L318" s="276"/>
      <c r="M318" s="276"/>
      <c r="N318" s="276"/>
      <c r="O318" s="276"/>
      <c r="P318" s="275"/>
      <c r="Q318" s="275"/>
      <c r="R318" s="275"/>
      <c r="S318" s="275"/>
      <c r="T318" s="275"/>
      <c r="U318" s="275"/>
      <c r="V318" s="275"/>
      <c r="W318" s="275"/>
    </row>
    <row r="319" spans="2:23" s="247" customFormat="1" ht="11.25">
      <c r="B319" s="250"/>
      <c r="D319" s="275"/>
      <c r="E319" s="275"/>
      <c r="F319" s="275"/>
      <c r="G319" s="275"/>
      <c r="H319" s="275"/>
      <c r="I319" s="276"/>
      <c r="J319" s="276"/>
      <c r="K319" s="276"/>
      <c r="L319" s="276"/>
      <c r="M319" s="276"/>
      <c r="N319" s="276"/>
      <c r="O319" s="276"/>
      <c r="P319" s="275"/>
      <c r="Q319" s="275"/>
      <c r="R319" s="275"/>
      <c r="S319" s="275"/>
      <c r="T319" s="275"/>
      <c r="U319" s="275"/>
      <c r="V319" s="275"/>
      <c r="W319" s="275"/>
    </row>
    <row r="320" spans="2:23" s="247" customFormat="1" ht="11.25">
      <c r="B320" s="250"/>
      <c r="D320" s="275"/>
      <c r="E320" s="275"/>
      <c r="F320" s="275"/>
      <c r="G320" s="275"/>
      <c r="H320" s="275"/>
      <c r="I320" s="276"/>
      <c r="J320" s="276"/>
      <c r="K320" s="276"/>
      <c r="L320" s="276"/>
      <c r="M320" s="276"/>
      <c r="N320" s="276"/>
      <c r="O320" s="276"/>
      <c r="P320" s="275"/>
      <c r="Q320" s="275"/>
      <c r="R320" s="275"/>
      <c r="S320" s="275"/>
      <c r="T320" s="275"/>
      <c r="U320" s="275"/>
      <c r="V320" s="275"/>
      <c r="W320" s="275"/>
    </row>
    <row r="321" spans="2:23" s="247" customFormat="1" ht="11.25">
      <c r="B321" s="250"/>
      <c r="D321" s="275"/>
      <c r="E321" s="275"/>
      <c r="F321" s="275"/>
      <c r="G321" s="275"/>
      <c r="H321" s="275"/>
      <c r="I321" s="276"/>
      <c r="J321" s="276"/>
      <c r="K321" s="276"/>
      <c r="L321" s="276"/>
      <c r="M321" s="276"/>
      <c r="N321" s="276"/>
      <c r="O321" s="276"/>
      <c r="P321" s="275"/>
      <c r="Q321" s="275"/>
      <c r="R321" s="275"/>
      <c r="S321" s="275"/>
      <c r="T321" s="275"/>
      <c r="U321" s="275"/>
      <c r="V321" s="275"/>
      <c r="W321" s="275"/>
    </row>
    <row r="322" spans="2:23" s="247" customFormat="1" ht="11.25">
      <c r="B322" s="250"/>
      <c r="D322" s="275"/>
      <c r="E322" s="275"/>
      <c r="F322" s="275"/>
      <c r="G322" s="275"/>
      <c r="H322" s="275"/>
      <c r="I322" s="276"/>
      <c r="J322" s="276"/>
      <c r="K322" s="276"/>
      <c r="L322" s="276"/>
      <c r="M322" s="276"/>
      <c r="N322" s="276"/>
      <c r="O322" s="276"/>
      <c r="P322" s="275"/>
      <c r="Q322" s="275"/>
      <c r="R322" s="275"/>
      <c r="S322" s="275"/>
      <c r="T322" s="275"/>
      <c r="U322" s="275"/>
      <c r="V322" s="275"/>
      <c r="W322" s="275"/>
    </row>
    <row r="323" spans="2:23" s="247" customFormat="1" ht="11.25">
      <c r="B323" s="250"/>
      <c r="D323" s="275"/>
      <c r="E323" s="275"/>
      <c r="F323" s="275"/>
      <c r="G323" s="275"/>
      <c r="H323" s="275"/>
      <c r="I323" s="276"/>
      <c r="J323" s="276"/>
      <c r="K323" s="276"/>
      <c r="L323" s="276"/>
      <c r="M323" s="276"/>
      <c r="N323" s="276"/>
      <c r="O323" s="276"/>
      <c r="P323" s="275"/>
      <c r="Q323" s="275"/>
      <c r="R323" s="275"/>
      <c r="S323" s="275"/>
      <c r="T323" s="275"/>
      <c r="U323" s="275"/>
      <c r="V323" s="275"/>
      <c r="W323" s="275"/>
    </row>
    <row r="324" spans="2:23" s="247" customFormat="1" ht="11.25">
      <c r="B324" s="250"/>
      <c r="D324" s="275"/>
      <c r="E324" s="275"/>
      <c r="F324" s="275"/>
      <c r="G324" s="275"/>
      <c r="H324" s="275"/>
      <c r="I324" s="276"/>
      <c r="J324" s="276"/>
      <c r="K324" s="276"/>
      <c r="L324" s="276"/>
      <c r="M324" s="276"/>
      <c r="N324" s="276"/>
      <c r="O324" s="276"/>
      <c r="P324" s="275"/>
      <c r="Q324" s="275"/>
      <c r="R324" s="275"/>
      <c r="S324" s="275"/>
      <c r="T324" s="275"/>
      <c r="U324" s="275"/>
      <c r="V324" s="275"/>
      <c r="W324" s="275"/>
    </row>
    <row r="325" spans="2:23" s="247" customFormat="1" ht="11.25">
      <c r="B325" s="250"/>
      <c r="D325" s="275"/>
      <c r="E325" s="275"/>
      <c r="F325" s="275"/>
      <c r="G325" s="275"/>
      <c r="H325" s="275"/>
      <c r="I325" s="276"/>
      <c r="J325" s="276"/>
      <c r="K325" s="276"/>
      <c r="L325" s="276"/>
      <c r="M325" s="276"/>
      <c r="N325" s="276"/>
      <c r="O325" s="276"/>
      <c r="P325" s="275"/>
      <c r="Q325" s="275"/>
      <c r="R325" s="275"/>
      <c r="S325" s="275"/>
      <c r="T325" s="275"/>
      <c r="U325" s="275"/>
      <c r="V325" s="275"/>
      <c r="W325" s="275"/>
    </row>
    <row r="326" spans="2:23" s="247" customFormat="1" ht="11.25">
      <c r="B326" s="250"/>
      <c r="D326" s="275"/>
      <c r="E326" s="275"/>
      <c r="F326" s="275"/>
      <c r="G326" s="275"/>
      <c r="H326" s="275"/>
      <c r="I326" s="276"/>
      <c r="J326" s="276"/>
      <c r="K326" s="276"/>
      <c r="L326" s="276"/>
      <c r="M326" s="276"/>
      <c r="N326" s="276"/>
      <c r="O326" s="276"/>
      <c r="P326" s="275"/>
      <c r="Q326" s="275"/>
      <c r="R326" s="275"/>
      <c r="S326" s="275"/>
      <c r="T326" s="275"/>
      <c r="U326" s="275"/>
      <c r="V326" s="275"/>
      <c r="W326" s="275"/>
    </row>
    <row r="327" spans="2:23" s="247" customFormat="1" ht="11.25">
      <c r="B327" s="250"/>
      <c r="D327" s="275"/>
      <c r="E327" s="275"/>
      <c r="F327" s="275"/>
      <c r="G327" s="275"/>
      <c r="H327" s="275"/>
      <c r="I327" s="275"/>
      <c r="J327" s="275"/>
      <c r="K327" s="275"/>
      <c r="L327" s="275"/>
      <c r="M327" s="275"/>
      <c r="N327" s="275"/>
      <c r="O327" s="275"/>
      <c r="P327" s="275"/>
      <c r="Q327" s="275"/>
      <c r="R327" s="275"/>
      <c r="S327" s="275"/>
      <c r="T327" s="275"/>
      <c r="U327" s="275"/>
      <c r="V327" s="275"/>
      <c r="W327" s="275"/>
    </row>
    <row r="328" spans="2:23" s="247" customFormat="1" ht="11.25">
      <c r="B328" s="250"/>
      <c r="D328" s="275"/>
      <c r="E328" s="275"/>
      <c r="F328" s="275"/>
      <c r="G328" s="275"/>
      <c r="H328" s="275"/>
      <c r="I328" s="275"/>
      <c r="J328" s="275"/>
      <c r="K328" s="275"/>
      <c r="L328" s="275"/>
      <c r="M328" s="275"/>
      <c r="N328" s="275"/>
      <c r="O328" s="275"/>
      <c r="P328" s="275"/>
      <c r="Q328" s="275"/>
      <c r="R328" s="275"/>
      <c r="S328" s="275"/>
      <c r="T328" s="275"/>
      <c r="U328" s="275"/>
      <c r="V328" s="275"/>
      <c r="W328" s="275"/>
    </row>
    <row r="329" spans="2:23" s="247" customFormat="1" ht="11.25">
      <c r="B329" s="250"/>
      <c r="D329" s="275"/>
      <c r="E329" s="275"/>
      <c r="F329" s="275"/>
      <c r="G329" s="275"/>
      <c r="H329" s="275"/>
      <c r="I329" s="275"/>
      <c r="J329" s="275"/>
      <c r="K329" s="275"/>
      <c r="L329" s="275"/>
      <c r="M329" s="275"/>
      <c r="N329" s="275"/>
      <c r="O329" s="275"/>
      <c r="P329" s="275"/>
      <c r="Q329" s="275"/>
      <c r="R329" s="275"/>
      <c r="S329" s="275"/>
      <c r="T329" s="275"/>
      <c r="U329" s="275"/>
      <c r="V329" s="275"/>
      <c r="W329" s="275"/>
    </row>
    <row r="330" spans="2:23" s="247" customFormat="1" ht="11.25">
      <c r="B330" s="250"/>
      <c r="D330" s="275"/>
      <c r="E330" s="275"/>
      <c r="F330" s="275"/>
      <c r="G330" s="275"/>
      <c r="H330" s="275"/>
      <c r="I330" s="275"/>
      <c r="J330" s="275"/>
      <c r="K330" s="275"/>
      <c r="L330" s="275"/>
      <c r="M330" s="275"/>
      <c r="N330" s="275"/>
      <c r="O330" s="275"/>
      <c r="P330" s="275"/>
      <c r="Q330" s="275"/>
      <c r="R330" s="275"/>
      <c r="S330" s="275"/>
      <c r="T330" s="275"/>
      <c r="U330" s="275"/>
      <c r="V330" s="275"/>
      <c r="W330" s="275"/>
    </row>
    <row r="331" spans="2:23" s="247" customFormat="1" ht="11.25">
      <c r="B331" s="250"/>
      <c r="D331" s="275"/>
      <c r="E331" s="275"/>
      <c r="F331" s="275"/>
      <c r="G331" s="275"/>
      <c r="H331" s="275"/>
      <c r="I331" s="275"/>
      <c r="J331" s="275"/>
      <c r="K331" s="275"/>
      <c r="L331" s="275"/>
      <c r="M331" s="275"/>
      <c r="N331" s="275"/>
      <c r="O331" s="275"/>
      <c r="P331" s="275"/>
      <c r="Q331" s="275"/>
      <c r="R331" s="275"/>
      <c r="S331" s="275"/>
      <c r="T331" s="275"/>
      <c r="U331" s="277"/>
      <c r="V331" s="275"/>
      <c r="W331" s="275"/>
    </row>
    <row r="332" spans="2:23" s="247" customFormat="1" ht="11.25">
      <c r="B332" s="250"/>
      <c r="D332" s="275"/>
      <c r="E332" s="275"/>
      <c r="F332" s="275"/>
      <c r="G332" s="275"/>
      <c r="H332" s="275"/>
      <c r="I332" s="275"/>
      <c r="J332" s="275"/>
      <c r="K332" s="275"/>
      <c r="L332" s="275"/>
      <c r="M332" s="275"/>
      <c r="N332" s="275"/>
      <c r="O332" s="275"/>
      <c r="P332" s="275"/>
      <c r="Q332" s="275"/>
      <c r="R332" s="275"/>
      <c r="S332" s="275"/>
      <c r="T332" s="275"/>
      <c r="U332" s="277"/>
      <c r="V332" s="275"/>
      <c r="W332" s="275"/>
    </row>
    <row r="333" spans="2:23" s="247" customFormat="1" ht="11.25">
      <c r="B333" s="250"/>
      <c r="D333" s="275"/>
      <c r="E333" s="275"/>
      <c r="F333" s="275"/>
      <c r="G333" s="275"/>
      <c r="H333" s="275"/>
      <c r="I333" s="275"/>
      <c r="J333" s="275"/>
      <c r="K333" s="275"/>
      <c r="L333" s="275"/>
      <c r="M333" s="275"/>
      <c r="N333" s="275"/>
      <c r="O333" s="275"/>
      <c r="P333" s="275"/>
      <c r="Q333" s="275"/>
      <c r="R333" s="275"/>
      <c r="S333" s="275"/>
      <c r="T333" s="275"/>
      <c r="U333" s="275"/>
      <c r="V333" s="275"/>
      <c r="W333" s="275"/>
    </row>
    <row r="334" spans="2:23" s="145" customFormat="1" ht="11.25">
      <c r="B334" s="149"/>
      <c r="D334" s="146"/>
      <c r="E334" s="146"/>
      <c r="F334" s="146"/>
      <c r="G334" s="146"/>
      <c r="H334" s="146"/>
      <c r="I334" s="146"/>
      <c r="J334" s="146"/>
      <c r="K334" s="146"/>
      <c r="L334" s="146"/>
      <c r="M334" s="146"/>
      <c r="N334" s="146"/>
      <c r="O334" s="146"/>
      <c r="P334" s="146"/>
      <c r="R334" s="146"/>
      <c r="S334" s="146"/>
      <c r="T334" s="148"/>
      <c r="U334" s="148"/>
      <c r="V334" s="148"/>
      <c r="W334" s="148"/>
    </row>
    <row r="335" spans="2:23" s="247" customFormat="1" ht="6.75" customHeight="1">
      <c r="B335" s="250"/>
      <c r="D335" s="275"/>
      <c r="E335" s="275"/>
      <c r="F335" s="275"/>
      <c r="G335" s="275"/>
      <c r="H335" s="275"/>
      <c r="I335" s="275"/>
      <c r="J335" s="275"/>
      <c r="K335" s="275"/>
      <c r="L335" s="276"/>
      <c r="M335" s="275"/>
      <c r="N335" s="276"/>
      <c r="O335" s="276"/>
      <c r="P335" s="275"/>
      <c r="Q335" s="275"/>
      <c r="R335" s="275"/>
      <c r="S335" s="275"/>
      <c r="T335" s="275"/>
      <c r="U335" s="275"/>
      <c r="V335" s="275"/>
      <c r="W335" s="275"/>
    </row>
    <row r="336" spans="2:23" s="145" customFormat="1" ht="11.25">
      <c r="B336" s="149"/>
      <c r="D336" s="148"/>
      <c r="E336" s="148"/>
      <c r="F336" s="148"/>
      <c r="G336" s="148"/>
      <c r="H336" s="148"/>
      <c r="I336" s="148"/>
      <c r="J336" s="148"/>
      <c r="K336" s="148"/>
      <c r="L336" s="278"/>
      <c r="M336" s="148"/>
      <c r="N336" s="278"/>
      <c r="O336" s="278"/>
      <c r="P336" s="148"/>
      <c r="Q336" s="275"/>
      <c r="R336" s="148"/>
      <c r="S336" s="148"/>
      <c r="T336" s="148"/>
      <c r="U336" s="148"/>
      <c r="V336" s="148"/>
      <c r="W336" s="148"/>
    </row>
    <row r="337" spans="2:23" s="247" customFormat="1" ht="11.25">
      <c r="B337" s="250"/>
      <c r="D337" s="275"/>
      <c r="E337" s="275"/>
      <c r="F337" s="275"/>
      <c r="G337" s="275"/>
      <c r="H337" s="275"/>
      <c r="I337" s="275"/>
      <c r="J337" s="275"/>
      <c r="K337" s="275"/>
      <c r="L337" s="275"/>
      <c r="M337" s="275"/>
      <c r="N337" s="276"/>
      <c r="O337" s="276"/>
      <c r="Q337" s="275"/>
      <c r="R337" s="275"/>
      <c r="S337" s="275"/>
      <c r="T337" s="275"/>
      <c r="U337" s="275"/>
      <c r="V337" s="275"/>
      <c r="W337" s="275"/>
    </row>
    <row r="338" spans="2:23" s="247" customFormat="1" ht="11.25">
      <c r="B338" s="250"/>
      <c r="D338" s="275"/>
      <c r="E338" s="275"/>
      <c r="F338" s="275"/>
      <c r="G338" s="275"/>
      <c r="H338" s="275"/>
      <c r="I338" s="275"/>
      <c r="J338" s="275"/>
      <c r="K338" s="275"/>
      <c r="L338" s="275"/>
      <c r="M338" s="275"/>
      <c r="N338" s="276"/>
      <c r="O338" s="276"/>
      <c r="P338" s="275"/>
      <c r="Q338" s="275"/>
      <c r="R338" s="275"/>
      <c r="S338" s="275"/>
      <c r="T338" s="275"/>
      <c r="U338" s="275"/>
      <c r="V338" s="275"/>
      <c r="W338" s="275"/>
    </row>
    <row r="339" spans="2:23" s="247" customFormat="1" ht="11.25">
      <c r="B339" s="250"/>
      <c r="D339" s="275"/>
      <c r="E339" s="275"/>
      <c r="F339" s="275"/>
      <c r="G339" s="275"/>
      <c r="H339" s="275"/>
      <c r="I339" s="275"/>
      <c r="J339" s="275"/>
      <c r="K339" s="275"/>
      <c r="L339" s="275"/>
      <c r="M339" s="275"/>
      <c r="N339" s="276"/>
      <c r="O339" s="276"/>
      <c r="P339" s="275"/>
      <c r="Q339" s="275"/>
      <c r="R339" s="275"/>
      <c r="S339" s="275"/>
      <c r="T339" s="275"/>
      <c r="U339" s="275"/>
      <c r="V339" s="275"/>
      <c r="W339" s="275"/>
    </row>
    <row r="340" spans="2:15" s="247" customFormat="1" ht="11.25">
      <c r="B340" s="250"/>
      <c r="O340" s="250"/>
    </row>
    <row r="341" spans="2:15" s="247" customFormat="1" ht="11.25">
      <c r="B341" s="250"/>
      <c r="O341" s="250"/>
    </row>
    <row r="342" spans="2:15" s="247" customFormat="1" ht="11.25">
      <c r="B342" s="250"/>
      <c r="O342" s="250"/>
    </row>
    <row r="343" spans="2:15" s="247" customFormat="1" ht="11.25">
      <c r="B343" s="250"/>
      <c r="O343" s="250"/>
    </row>
    <row r="344" spans="2:15" s="247" customFormat="1" ht="11.25">
      <c r="B344" s="250"/>
      <c r="O344" s="250"/>
    </row>
    <row r="345" spans="2:15" s="247" customFormat="1" ht="11.25">
      <c r="B345" s="250"/>
      <c r="O345" s="250"/>
    </row>
    <row r="346" spans="2:15" s="247" customFormat="1" ht="11.25">
      <c r="B346" s="250"/>
      <c r="O346" s="250"/>
    </row>
    <row r="347" spans="2:15" s="247" customFormat="1" ht="11.25">
      <c r="B347" s="250"/>
      <c r="O347" s="250"/>
    </row>
    <row r="348" spans="2:15" s="247" customFormat="1" ht="11.25">
      <c r="B348" s="250"/>
      <c r="O348" s="250"/>
    </row>
    <row r="349" spans="2:15" s="247" customFormat="1" ht="11.25">
      <c r="B349" s="250"/>
      <c r="O349" s="250"/>
    </row>
    <row r="350" spans="2:15" s="247" customFormat="1" ht="11.25">
      <c r="B350" s="250"/>
      <c r="O350" s="250"/>
    </row>
    <row r="351" spans="2:15" s="247" customFormat="1" ht="11.25">
      <c r="B351" s="250"/>
      <c r="O351" s="250"/>
    </row>
    <row r="352" spans="2:15" s="247" customFormat="1" ht="11.25">
      <c r="B352" s="250"/>
      <c r="O352" s="250"/>
    </row>
    <row r="353" spans="2:15" s="247" customFormat="1" ht="11.25">
      <c r="B353" s="250"/>
      <c r="O353" s="250"/>
    </row>
    <row r="354" spans="2:15" s="247" customFormat="1" ht="11.25">
      <c r="B354" s="250"/>
      <c r="O354" s="250"/>
    </row>
    <row r="355" spans="2:15" s="247" customFormat="1" ht="11.25">
      <c r="B355" s="250"/>
      <c r="O355" s="250"/>
    </row>
    <row r="356" spans="2:15" s="247" customFormat="1" ht="11.25">
      <c r="B356" s="250"/>
      <c r="O356" s="250"/>
    </row>
    <row r="357" spans="2:15" s="247" customFormat="1" ht="11.25">
      <c r="B357" s="250"/>
      <c r="O357" s="250"/>
    </row>
    <row r="358" spans="2:15" s="247" customFormat="1" ht="11.25">
      <c r="B358" s="250"/>
      <c r="O358" s="250"/>
    </row>
    <row r="359" spans="2:15" s="247" customFormat="1" ht="11.25">
      <c r="B359" s="250"/>
      <c r="O359" s="250"/>
    </row>
    <row r="360" spans="2:15" s="247" customFormat="1" ht="11.25">
      <c r="B360" s="250"/>
      <c r="O360" s="250"/>
    </row>
    <row r="361" spans="2:15" s="247" customFormat="1" ht="11.25">
      <c r="B361" s="250"/>
      <c r="O361" s="250"/>
    </row>
    <row r="362" spans="2:15" s="247" customFormat="1" ht="11.25">
      <c r="B362" s="250"/>
      <c r="O362" s="250"/>
    </row>
    <row r="363" spans="2:15" s="247" customFormat="1" ht="11.25">
      <c r="B363" s="250"/>
      <c r="O363" s="250"/>
    </row>
    <row r="364" spans="2:15" s="247" customFormat="1" ht="11.25">
      <c r="B364" s="250"/>
      <c r="O364" s="250"/>
    </row>
    <row r="365" spans="2:15" s="247" customFormat="1" ht="11.25">
      <c r="B365" s="250"/>
      <c r="O365" s="250"/>
    </row>
    <row r="366" spans="2:15" s="247" customFormat="1" ht="11.25">
      <c r="B366" s="250"/>
      <c r="O366" s="250"/>
    </row>
    <row r="367" spans="2:15" s="247" customFormat="1" ht="11.25">
      <c r="B367" s="250"/>
      <c r="O367" s="250"/>
    </row>
    <row r="368" spans="2:15" s="247" customFormat="1" ht="11.25">
      <c r="B368" s="250"/>
      <c r="O368" s="250"/>
    </row>
    <row r="369" spans="2:15" s="247" customFormat="1" ht="11.25">
      <c r="B369" s="250"/>
      <c r="O369" s="250"/>
    </row>
    <row r="370" spans="2:15" s="247" customFormat="1" ht="11.25">
      <c r="B370" s="250"/>
      <c r="O370" s="250"/>
    </row>
    <row r="371" spans="2:15" s="247" customFormat="1" ht="11.25">
      <c r="B371" s="250"/>
      <c r="O371" s="250"/>
    </row>
    <row r="372" spans="2:15" s="247" customFormat="1" ht="11.25">
      <c r="B372" s="250"/>
      <c r="O372" s="250"/>
    </row>
    <row r="373" spans="2:15" s="247" customFormat="1" ht="11.25">
      <c r="B373" s="250"/>
      <c r="O373" s="250"/>
    </row>
    <row r="374" spans="2:15" s="247" customFormat="1" ht="11.25">
      <c r="B374" s="250"/>
      <c r="O374" s="250"/>
    </row>
    <row r="375" spans="2:15" s="247" customFormat="1" ht="11.25">
      <c r="B375" s="250"/>
      <c r="O375" s="250"/>
    </row>
    <row r="376" spans="2:15" s="247" customFormat="1" ht="11.25">
      <c r="B376" s="250"/>
      <c r="O376" s="250"/>
    </row>
    <row r="377" spans="2:15" s="247" customFormat="1" ht="11.25">
      <c r="B377" s="250"/>
      <c r="O377" s="250"/>
    </row>
    <row r="378" spans="2:15" s="247" customFormat="1" ht="11.25">
      <c r="B378" s="250"/>
      <c r="O378" s="250"/>
    </row>
    <row r="379" spans="2:15" s="247" customFormat="1" ht="11.25">
      <c r="B379" s="250"/>
      <c r="O379" s="250"/>
    </row>
    <row r="380" spans="2:15" s="247" customFormat="1" ht="11.25">
      <c r="B380" s="250"/>
      <c r="O380" s="250"/>
    </row>
    <row r="381" spans="2:15" s="247" customFormat="1" ht="11.25">
      <c r="B381" s="250"/>
      <c r="O381" s="250"/>
    </row>
    <row r="382" spans="2:15" s="247" customFormat="1" ht="11.25">
      <c r="B382" s="250"/>
      <c r="O382" s="250"/>
    </row>
    <row r="383" spans="2:15" s="247" customFormat="1" ht="11.25">
      <c r="B383" s="250"/>
      <c r="O383" s="250"/>
    </row>
    <row r="384" spans="2:15" s="247" customFormat="1" ht="11.25">
      <c r="B384" s="250"/>
      <c r="O384" s="250"/>
    </row>
    <row r="385" spans="2:15" s="247" customFormat="1" ht="11.25">
      <c r="B385" s="250"/>
      <c r="O385" s="250"/>
    </row>
    <row r="386" spans="2:15" s="247" customFormat="1" ht="11.25">
      <c r="B386" s="250"/>
      <c r="O386" s="250"/>
    </row>
    <row r="387" spans="2:15" s="247" customFormat="1" ht="11.25">
      <c r="B387" s="250"/>
      <c r="O387" s="250"/>
    </row>
    <row r="388" spans="2:15" s="247" customFormat="1" ht="11.25">
      <c r="B388" s="250"/>
      <c r="O388" s="250"/>
    </row>
    <row r="389" spans="2:15" s="247" customFormat="1" ht="11.25">
      <c r="B389" s="250"/>
      <c r="O389" s="250"/>
    </row>
    <row r="390" spans="2:15" s="247" customFormat="1" ht="11.25">
      <c r="B390" s="250"/>
      <c r="O390" s="250"/>
    </row>
    <row r="391" spans="2:15" s="247" customFormat="1" ht="11.25">
      <c r="B391" s="250"/>
      <c r="O391" s="250"/>
    </row>
    <row r="392" spans="2:15" s="247" customFormat="1" ht="11.25">
      <c r="B392" s="250"/>
      <c r="O392" s="250"/>
    </row>
    <row r="393" spans="2:15" s="247" customFormat="1" ht="11.25">
      <c r="B393" s="250"/>
      <c r="O393" s="250"/>
    </row>
    <row r="394" spans="2:15" s="247" customFormat="1" ht="11.25">
      <c r="B394" s="250"/>
      <c r="O394" s="250"/>
    </row>
    <row r="395" spans="2:15" s="247" customFormat="1" ht="11.25">
      <c r="B395" s="250"/>
      <c r="O395" s="250"/>
    </row>
    <row r="396" spans="2:15" s="247" customFormat="1" ht="11.25">
      <c r="B396" s="250"/>
      <c r="O396" s="250"/>
    </row>
    <row r="397" spans="2:15" s="247" customFormat="1" ht="11.25">
      <c r="B397" s="250"/>
      <c r="O397" s="250"/>
    </row>
    <row r="398" spans="2:15" s="247" customFormat="1" ht="11.25">
      <c r="B398" s="250"/>
      <c r="O398" s="250"/>
    </row>
    <row r="399" spans="2:15" s="247" customFormat="1" ht="11.25">
      <c r="B399" s="250"/>
      <c r="O399" s="250"/>
    </row>
    <row r="400" spans="2:15" s="247" customFormat="1" ht="11.25">
      <c r="B400" s="250"/>
      <c r="O400" s="250"/>
    </row>
    <row r="401" spans="2:15" s="247" customFormat="1" ht="11.25">
      <c r="B401" s="250"/>
      <c r="O401" s="250"/>
    </row>
    <row r="402" spans="2:15" s="247" customFormat="1" ht="11.25">
      <c r="B402" s="250"/>
      <c r="O402" s="250"/>
    </row>
    <row r="403" spans="2:15" s="247" customFormat="1" ht="11.25">
      <c r="B403" s="250"/>
      <c r="O403" s="250"/>
    </row>
    <row r="404" spans="2:15" s="247" customFormat="1" ht="11.25">
      <c r="B404" s="250"/>
      <c r="O404" s="250"/>
    </row>
    <row r="405" spans="2:15" s="247" customFormat="1" ht="11.25">
      <c r="B405" s="250"/>
      <c r="O405" s="250"/>
    </row>
  </sheetData>
  <sheetProtection/>
  <printOptions gridLines="1"/>
  <pageMargins left="0.25" right="0.25" top="0.75" bottom="0.75" header="0.3" footer="0.3"/>
  <pageSetup fitToHeight="0" fitToWidth="0" horizontalDpi="600" verticalDpi="600" orientation="landscape" scale="80" r:id="rId3"/>
  <rowBreaks count="4" manualBreakCount="4">
    <brk id="68" max="16" man="1"/>
    <brk id="133" max="15" man="1"/>
    <brk id="198" max="16" man="1"/>
    <brk id="263" max="16" man="1"/>
  </rowBreaks>
  <customProperties>
    <customPr name="EpmWorksheetKeyString_GUID" r:id="rId4"/>
  </customPropertie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W381"/>
  <sheetViews>
    <sheetView zoomScale="101" zoomScaleNormal="101" zoomScalePageLayoutView="0" workbookViewId="0" topLeftCell="A1">
      <pane ySplit="4" topLeftCell="A29" activePane="bottomLeft" state="frozen"/>
      <selection pane="topLeft" activeCell="B1" sqref="B1"/>
      <selection pane="bottomLeft" activeCell="Q35" sqref="Q35:Q69"/>
    </sheetView>
  </sheetViews>
  <sheetFormatPr defaultColWidth="11.421875" defaultRowHeight="15"/>
  <cols>
    <col min="1" max="1" width="12.00390625" style="134" customWidth="1"/>
    <col min="2" max="2" width="20.8515625" style="174" customWidth="1"/>
    <col min="3" max="3" width="1.421875" style="134" customWidth="1"/>
    <col min="4" max="9" width="9.140625" style="134" bestFit="1" customWidth="1"/>
    <col min="10" max="14" width="9.140625" style="136" customWidth="1"/>
    <col min="15" max="15" width="9.140625" style="137" customWidth="1"/>
    <col min="16" max="16" width="10.8515625" style="134" customWidth="1"/>
    <col min="17" max="17" width="9.28125" style="134" bestFit="1" customWidth="1"/>
    <col min="18" max="18" width="13.28125" style="134" hidden="1" customWidth="1"/>
    <col min="19" max="19" width="12.7109375" style="134" hidden="1" customWidth="1"/>
    <col min="20" max="20" width="1.8515625" style="134" hidden="1" customWidth="1"/>
    <col min="21" max="21" width="49.421875" style="134" customWidth="1"/>
    <col min="22" max="16384" width="11.421875" style="134" customWidth="1"/>
  </cols>
  <sheetData>
    <row r="3" spans="1:21" s="129" customFormat="1" ht="11.25">
      <c r="A3" s="125" t="s">
        <v>1</v>
      </c>
      <c r="B3" s="248" t="s">
        <v>177</v>
      </c>
      <c r="C3" s="125"/>
      <c r="D3" s="127" t="s">
        <v>57</v>
      </c>
      <c r="E3" s="127" t="s">
        <v>57</v>
      </c>
      <c r="F3" s="127" t="s">
        <v>57</v>
      </c>
      <c r="G3" s="127" t="s">
        <v>57</v>
      </c>
      <c r="H3" s="127" t="s">
        <v>57</v>
      </c>
      <c r="I3" s="127" t="s">
        <v>57</v>
      </c>
      <c r="J3" s="127" t="s">
        <v>57</v>
      </c>
      <c r="K3" s="127" t="s">
        <v>57</v>
      </c>
      <c r="L3" s="127" t="s">
        <v>57</v>
      </c>
      <c r="M3" s="127" t="s">
        <v>57</v>
      </c>
      <c r="N3" s="127" t="s">
        <v>57</v>
      </c>
      <c r="O3" s="128" t="s">
        <v>57</v>
      </c>
      <c r="P3" s="127" t="s">
        <v>69</v>
      </c>
      <c r="Q3" s="125"/>
      <c r="R3" s="127" t="s">
        <v>56</v>
      </c>
      <c r="S3" s="127"/>
      <c r="T3" s="125"/>
      <c r="U3" s="125"/>
    </row>
    <row r="4" spans="1:21" s="133" customFormat="1" ht="11.25">
      <c r="A4" s="125" t="s">
        <v>72</v>
      </c>
      <c r="B4" s="248" t="s">
        <v>266</v>
      </c>
      <c r="C4" s="126"/>
      <c r="D4" s="130" t="s">
        <v>51</v>
      </c>
      <c r="E4" s="130" t="s">
        <v>37</v>
      </c>
      <c r="F4" s="130" t="s">
        <v>52</v>
      </c>
      <c r="G4" s="130" t="s">
        <v>39</v>
      </c>
      <c r="H4" s="130" t="s">
        <v>40</v>
      </c>
      <c r="I4" s="130" t="s">
        <v>53</v>
      </c>
      <c r="J4" s="130" t="s">
        <v>45</v>
      </c>
      <c r="K4" s="130" t="s">
        <v>46</v>
      </c>
      <c r="L4" s="130" t="s">
        <v>47</v>
      </c>
      <c r="M4" s="130" t="s">
        <v>48</v>
      </c>
      <c r="N4" s="130" t="s">
        <v>49</v>
      </c>
      <c r="O4" s="131" t="s">
        <v>50</v>
      </c>
      <c r="P4" s="130" t="s">
        <v>57</v>
      </c>
      <c r="Q4" s="126"/>
      <c r="R4" s="130" t="s">
        <v>57</v>
      </c>
      <c r="S4" s="130" t="s">
        <v>68</v>
      </c>
      <c r="T4" s="126"/>
      <c r="U4" s="132" t="s">
        <v>70</v>
      </c>
    </row>
    <row r="5" spans="2:3" ht="5.25" customHeight="1">
      <c r="B5" s="249"/>
      <c r="C5" s="135"/>
    </row>
    <row r="6" spans="1:23" ht="11.25">
      <c r="A6" s="129" t="s">
        <v>4</v>
      </c>
      <c r="B6" s="249" t="s">
        <v>91</v>
      </c>
      <c r="C6" s="135"/>
      <c r="D6" s="138"/>
      <c r="E6" s="138"/>
      <c r="F6" s="138"/>
      <c r="G6" s="138"/>
      <c r="H6" s="138"/>
      <c r="I6" s="140"/>
      <c r="J6" s="140"/>
      <c r="K6" s="140"/>
      <c r="L6" s="140"/>
      <c r="M6" s="140"/>
      <c r="N6" s="140"/>
      <c r="O6" s="140"/>
      <c r="P6" s="139">
        <f>SUM(D6:O6)</f>
        <v>0</v>
      </c>
      <c r="Q6" s="139"/>
      <c r="R6" s="139">
        <v>85000</v>
      </c>
      <c r="S6" s="139">
        <f>+P6-R6</f>
        <v>-85000</v>
      </c>
      <c r="T6" s="139"/>
      <c r="U6" s="139"/>
      <c r="V6" s="139"/>
      <c r="W6" s="139"/>
    </row>
    <row r="7" spans="2:23" ht="11.25">
      <c r="B7" s="249" t="s">
        <v>6</v>
      </c>
      <c r="C7" s="135"/>
      <c r="D7" s="138"/>
      <c r="E7" s="138"/>
      <c r="F7" s="138"/>
      <c r="G7" s="138"/>
      <c r="H7" s="138"/>
      <c r="I7" s="140"/>
      <c r="J7" s="140"/>
      <c r="K7" s="140"/>
      <c r="L7" s="140"/>
      <c r="M7" s="140"/>
      <c r="N7" s="140"/>
      <c r="O7" s="140"/>
      <c r="P7" s="139">
        <f aca="true" t="shared" si="0" ref="P7:P20">SUM(D7:O7)</f>
        <v>0</v>
      </c>
      <c r="Q7" s="139"/>
      <c r="R7" s="139">
        <v>0</v>
      </c>
      <c r="S7" s="139">
        <f>+P7-R7</f>
        <v>0</v>
      </c>
      <c r="T7" s="139"/>
      <c r="U7" s="139"/>
      <c r="V7" s="139"/>
      <c r="W7" s="139"/>
    </row>
    <row r="8" spans="2:23" ht="11.25">
      <c r="B8" s="249" t="s">
        <v>7</v>
      </c>
      <c r="C8" s="135"/>
      <c r="D8" s="138"/>
      <c r="E8" s="138"/>
      <c r="F8" s="138"/>
      <c r="G8" s="138"/>
      <c r="H8" s="138"/>
      <c r="I8" s="140"/>
      <c r="J8" s="140"/>
      <c r="K8" s="140"/>
      <c r="L8" s="140"/>
      <c r="M8" s="140"/>
      <c r="N8" s="140"/>
      <c r="O8" s="140"/>
      <c r="P8" s="138">
        <f t="shared" si="0"/>
        <v>0</v>
      </c>
      <c r="Q8" s="139"/>
      <c r="R8" s="139">
        <v>0</v>
      </c>
      <c r="S8" s="139">
        <f>+P8-R8</f>
        <v>0</v>
      </c>
      <c r="T8" s="139"/>
      <c r="U8" s="139"/>
      <c r="V8" s="139"/>
      <c r="W8" s="139"/>
    </row>
    <row r="9" spans="2:23" ht="11.25">
      <c r="B9" s="249" t="s">
        <v>8</v>
      </c>
      <c r="C9" s="135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>
        <f t="shared" si="0"/>
        <v>0</v>
      </c>
      <c r="Q9" s="139"/>
      <c r="R9" s="139">
        <v>18000</v>
      </c>
      <c r="S9" s="139">
        <f>+P9-R9</f>
        <v>-18000</v>
      </c>
      <c r="T9" s="139"/>
      <c r="U9" s="139"/>
      <c r="V9" s="139"/>
      <c r="W9" s="139"/>
    </row>
    <row r="10" spans="2:23" ht="11.25">
      <c r="B10" s="315" t="s">
        <v>9</v>
      </c>
      <c r="C10" s="135"/>
      <c r="D10" s="138">
        <v>7167</v>
      </c>
      <c r="E10" s="138">
        <v>7167</v>
      </c>
      <c r="F10" s="138">
        <v>7167</v>
      </c>
      <c r="G10" s="138">
        <v>7163</v>
      </c>
      <c r="H10" s="138">
        <v>7167</v>
      </c>
      <c r="I10" s="138">
        <v>7167</v>
      </c>
      <c r="J10" s="138">
        <v>7167</v>
      </c>
      <c r="K10" s="138">
        <v>7167</v>
      </c>
      <c r="L10" s="138">
        <v>7167</v>
      </c>
      <c r="M10" s="138">
        <v>7167</v>
      </c>
      <c r="N10" s="138">
        <v>7167</v>
      </c>
      <c r="O10" s="138">
        <v>7167</v>
      </c>
      <c r="P10" s="363">
        <f t="shared" si="0"/>
        <v>86000</v>
      </c>
      <c r="Q10" s="139"/>
      <c r="R10" s="139">
        <v>0</v>
      </c>
      <c r="S10" s="139">
        <f>+P10-R10</f>
        <v>86000</v>
      </c>
      <c r="T10" s="139"/>
      <c r="U10" s="139"/>
      <c r="V10" s="139"/>
      <c r="W10" s="139"/>
    </row>
    <row r="11" spans="2:23" ht="11.25">
      <c r="B11" s="249" t="s">
        <v>10</v>
      </c>
      <c r="C11" s="135"/>
      <c r="D11" s="138"/>
      <c r="E11" s="138"/>
      <c r="F11" s="138"/>
      <c r="G11" s="138"/>
      <c r="H11" s="138"/>
      <c r="I11" s="140"/>
      <c r="J11" s="140"/>
      <c r="K11" s="140"/>
      <c r="L11" s="140"/>
      <c r="M11" s="140"/>
      <c r="N11" s="140"/>
      <c r="O11" s="140"/>
      <c r="P11" s="138">
        <f t="shared" si="0"/>
        <v>0</v>
      </c>
      <c r="Q11" s="139"/>
      <c r="R11" s="139">
        <v>18000</v>
      </c>
      <c r="S11" s="139">
        <f aca="true" t="shared" si="1" ref="S11:S21">+P11-R11</f>
        <v>-18000</v>
      </c>
      <c r="T11" s="139"/>
      <c r="U11" s="139"/>
      <c r="V11" s="139"/>
      <c r="W11" s="139"/>
    </row>
    <row r="12" spans="2:23" ht="11.25">
      <c r="B12" s="249" t="s">
        <v>11</v>
      </c>
      <c r="C12" s="135"/>
      <c r="D12" s="138"/>
      <c r="E12" s="138"/>
      <c r="F12" s="138"/>
      <c r="G12" s="138"/>
      <c r="H12" s="138"/>
      <c r="I12" s="140"/>
      <c r="J12" s="140"/>
      <c r="K12" s="140"/>
      <c r="L12" s="140"/>
      <c r="M12" s="140"/>
      <c r="N12" s="140"/>
      <c r="O12" s="140"/>
      <c r="P12" s="138">
        <f t="shared" si="0"/>
        <v>0</v>
      </c>
      <c r="Q12" s="139"/>
      <c r="R12" s="139">
        <v>0</v>
      </c>
      <c r="S12" s="139">
        <f t="shared" si="1"/>
        <v>0</v>
      </c>
      <c r="T12" s="139"/>
      <c r="U12" s="139"/>
      <c r="V12" s="139"/>
      <c r="W12" s="139"/>
    </row>
    <row r="13" spans="2:23" ht="11.25">
      <c r="B13" s="249" t="s">
        <v>78</v>
      </c>
      <c r="C13" s="141"/>
      <c r="D13" s="138"/>
      <c r="E13" s="138"/>
      <c r="F13" s="138" t="s">
        <v>145</v>
      </c>
      <c r="G13" s="138"/>
      <c r="H13" s="138"/>
      <c r="I13" s="138"/>
      <c r="J13" s="138"/>
      <c r="K13" s="138"/>
      <c r="L13" s="138"/>
      <c r="M13" s="138"/>
      <c r="N13" s="138"/>
      <c r="O13" s="138"/>
      <c r="P13" s="138">
        <f t="shared" si="0"/>
        <v>0</v>
      </c>
      <c r="Q13" s="139"/>
      <c r="R13" s="139">
        <v>0</v>
      </c>
      <c r="S13" s="139">
        <f t="shared" si="1"/>
        <v>0</v>
      </c>
      <c r="T13" s="139"/>
      <c r="U13" s="139"/>
      <c r="V13" s="139"/>
      <c r="W13" s="139"/>
    </row>
    <row r="14" spans="2:23" ht="11.25">
      <c r="B14" s="249" t="s">
        <v>89</v>
      </c>
      <c r="C14" s="135"/>
      <c r="D14" s="138"/>
      <c r="E14" s="138"/>
      <c r="F14" s="138"/>
      <c r="G14" s="138"/>
      <c r="H14" s="138"/>
      <c r="I14" s="140"/>
      <c r="J14" s="140"/>
      <c r="K14" s="140"/>
      <c r="L14" s="140"/>
      <c r="M14" s="140"/>
      <c r="N14" s="140"/>
      <c r="O14" s="140"/>
      <c r="P14" s="138">
        <f t="shared" si="0"/>
        <v>0</v>
      </c>
      <c r="Q14" s="139"/>
      <c r="R14" s="139">
        <v>0</v>
      </c>
      <c r="S14" s="139">
        <f t="shared" si="1"/>
        <v>0</v>
      </c>
      <c r="T14" s="139"/>
      <c r="U14" s="139"/>
      <c r="V14" s="139"/>
      <c r="W14" s="139"/>
    </row>
    <row r="15" spans="2:23" ht="11.25">
      <c r="B15" s="249" t="s">
        <v>12</v>
      </c>
      <c r="C15" s="135"/>
      <c r="D15" s="138"/>
      <c r="E15" s="138"/>
      <c r="F15" s="138"/>
      <c r="G15" s="138"/>
      <c r="H15" s="138"/>
      <c r="I15" s="140"/>
      <c r="J15" s="140"/>
      <c r="K15" s="140"/>
      <c r="L15" s="140"/>
      <c r="M15" s="140"/>
      <c r="N15" s="140"/>
      <c r="O15" s="140"/>
      <c r="P15" s="138">
        <f t="shared" si="0"/>
        <v>0</v>
      </c>
      <c r="Q15" s="139"/>
      <c r="R15" s="139">
        <v>250</v>
      </c>
      <c r="S15" s="139">
        <f t="shared" si="1"/>
        <v>-250</v>
      </c>
      <c r="T15" s="139"/>
      <c r="U15" s="139"/>
      <c r="V15" s="139"/>
      <c r="W15" s="139"/>
    </row>
    <row r="16" spans="2:23" ht="11.25">
      <c r="B16" s="249" t="s">
        <v>172</v>
      </c>
      <c r="C16" s="135"/>
      <c r="D16" s="138">
        <v>1200</v>
      </c>
      <c r="E16" s="138">
        <v>1200</v>
      </c>
      <c r="F16" s="138">
        <v>1200</v>
      </c>
      <c r="G16" s="138">
        <v>1200</v>
      </c>
      <c r="H16" s="138">
        <v>1200</v>
      </c>
      <c r="I16" s="138">
        <v>1200</v>
      </c>
      <c r="J16" s="138">
        <v>1200</v>
      </c>
      <c r="K16" s="138">
        <v>1200</v>
      </c>
      <c r="L16" s="138">
        <v>1200</v>
      </c>
      <c r="M16" s="138">
        <v>1200</v>
      </c>
      <c r="N16" s="138">
        <v>1200</v>
      </c>
      <c r="O16" s="138">
        <v>1200</v>
      </c>
      <c r="P16" s="382">
        <f t="shared" si="0"/>
        <v>14400</v>
      </c>
      <c r="Q16" s="139"/>
      <c r="R16" s="139">
        <v>0</v>
      </c>
      <c r="S16" s="139">
        <f t="shared" si="1"/>
        <v>14400</v>
      </c>
      <c r="T16" s="139"/>
      <c r="U16" s="139"/>
      <c r="V16" s="139"/>
      <c r="W16" s="139"/>
    </row>
    <row r="17" spans="2:23" ht="11.25">
      <c r="B17" s="249" t="s">
        <v>90</v>
      </c>
      <c r="C17" s="135"/>
      <c r="D17" s="138">
        <v>29200</v>
      </c>
      <c r="E17" s="138">
        <v>25000</v>
      </c>
      <c r="F17" s="138">
        <v>28500</v>
      </c>
      <c r="G17" s="138">
        <v>24005</v>
      </c>
      <c r="H17" s="138">
        <v>24005</v>
      </c>
      <c r="I17" s="138">
        <v>24005</v>
      </c>
      <c r="J17" s="138">
        <v>24005</v>
      </c>
      <c r="K17" s="138">
        <v>24005</v>
      </c>
      <c r="L17" s="138">
        <v>28500</v>
      </c>
      <c r="M17" s="138">
        <v>24005</v>
      </c>
      <c r="N17" s="138">
        <v>24005</v>
      </c>
      <c r="O17" s="138">
        <v>28500</v>
      </c>
      <c r="P17" s="382">
        <f t="shared" si="0"/>
        <v>307735</v>
      </c>
      <c r="Q17" s="139"/>
      <c r="R17" s="139">
        <v>0</v>
      </c>
      <c r="S17" s="139">
        <f t="shared" si="1"/>
        <v>307735</v>
      </c>
      <c r="T17" s="139"/>
      <c r="U17" s="139"/>
      <c r="V17" s="139"/>
      <c r="W17" s="139"/>
    </row>
    <row r="18" spans="2:23" ht="11.25">
      <c r="B18" s="249" t="s">
        <v>156</v>
      </c>
      <c r="C18" s="135"/>
      <c r="D18" s="138"/>
      <c r="E18" s="138"/>
      <c r="F18" s="138"/>
      <c r="G18" s="138"/>
      <c r="H18" s="138"/>
      <c r="I18" s="140"/>
      <c r="J18" s="140"/>
      <c r="K18" s="140"/>
      <c r="L18" s="140">
        <v>0</v>
      </c>
      <c r="M18" s="140"/>
      <c r="N18" s="140"/>
      <c r="O18" s="140"/>
      <c r="P18" s="138">
        <f t="shared" si="0"/>
        <v>0</v>
      </c>
      <c r="Q18" s="139"/>
      <c r="R18" s="139">
        <v>25400</v>
      </c>
      <c r="S18" s="139">
        <f t="shared" si="1"/>
        <v>-25400</v>
      </c>
      <c r="T18" s="139"/>
      <c r="U18" s="139"/>
      <c r="V18" s="139"/>
      <c r="W18" s="139"/>
    </row>
    <row r="19" spans="2:23" ht="11.25">
      <c r="B19" s="249"/>
      <c r="C19" s="135"/>
      <c r="D19" s="138"/>
      <c r="E19" s="138"/>
      <c r="F19" s="138"/>
      <c r="G19" s="138"/>
      <c r="H19" s="138"/>
      <c r="I19" s="140"/>
      <c r="J19" s="140"/>
      <c r="K19" s="140"/>
      <c r="L19" s="140"/>
      <c r="M19" s="140"/>
      <c r="N19" s="140"/>
      <c r="O19" s="140"/>
      <c r="P19" s="138">
        <f t="shared" si="0"/>
        <v>0</v>
      </c>
      <c r="Q19" s="139"/>
      <c r="R19" s="139"/>
      <c r="S19" s="139"/>
      <c r="T19" s="139"/>
      <c r="U19" s="139"/>
      <c r="V19" s="139"/>
      <c r="W19" s="139"/>
    </row>
    <row r="20" spans="2:23" ht="11.25">
      <c r="B20" s="249"/>
      <c r="C20" s="135"/>
      <c r="D20" s="142"/>
      <c r="E20" s="142"/>
      <c r="F20" s="142"/>
      <c r="G20" s="142"/>
      <c r="H20" s="142"/>
      <c r="I20" s="143"/>
      <c r="J20" s="144"/>
      <c r="K20" s="144"/>
      <c r="L20" s="144"/>
      <c r="M20" s="144"/>
      <c r="N20" s="144"/>
      <c r="O20" s="144"/>
      <c r="P20" s="142">
        <f t="shared" si="0"/>
        <v>0</v>
      </c>
      <c r="Q20" s="139"/>
      <c r="R20" s="142">
        <v>0</v>
      </c>
      <c r="S20" s="142">
        <f t="shared" si="1"/>
        <v>0</v>
      </c>
      <c r="T20" s="139"/>
      <c r="U20" s="139"/>
      <c r="V20" s="139"/>
      <c r="W20" s="139"/>
    </row>
    <row r="21" spans="1:23" s="145" customFormat="1" ht="11.25">
      <c r="A21" s="145" t="s">
        <v>58</v>
      </c>
      <c r="B21" s="149"/>
      <c r="D21" s="146">
        <f aca="true" t="shared" si="2" ref="D21:P21">SUM(D6:D20)</f>
        <v>37567</v>
      </c>
      <c r="E21" s="146">
        <f t="shared" si="2"/>
        <v>33367</v>
      </c>
      <c r="F21" s="146">
        <f t="shared" si="2"/>
        <v>36867</v>
      </c>
      <c r="G21" s="146">
        <f t="shared" si="2"/>
        <v>32368</v>
      </c>
      <c r="H21" s="146">
        <f t="shared" si="2"/>
        <v>32372</v>
      </c>
      <c r="I21" s="146">
        <f t="shared" si="2"/>
        <v>32372</v>
      </c>
      <c r="J21" s="146">
        <f t="shared" si="2"/>
        <v>32372</v>
      </c>
      <c r="K21" s="146">
        <f t="shared" si="2"/>
        <v>32372</v>
      </c>
      <c r="L21" s="146">
        <f t="shared" si="2"/>
        <v>36867</v>
      </c>
      <c r="M21" s="146">
        <f t="shared" si="2"/>
        <v>32372</v>
      </c>
      <c r="N21" s="146">
        <f t="shared" si="2"/>
        <v>32372</v>
      </c>
      <c r="O21" s="146">
        <f t="shared" si="2"/>
        <v>36867</v>
      </c>
      <c r="P21" s="146">
        <f t="shared" si="2"/>
        <v>408135</v>
      </c>
      <c r="R21" s="146">
        <f>SUM(R6:R20)</f>
        <v>146650</v>
      </c>
      <c r="S21" s="147">
        <f t="shared" si="1"/>
        <v>261485</v>
      </c>
      <c r="T21" s="148"/>
      <c r="U21" s="148"/>
      <c r="V21" s="148"/>
      <c r="W21" s="148"/>
    </row>
    <row r="22" spans="2:23" s="145" customFormat="1" ht="11.25">
      <c r="B22" s="149"/>
      <c r="J22" s="146"/>
      <c r="O22" s="149"/>
      <c r="R22" s="146"/>
      <c r="S22" s="148"/>
      <c r="T22" s="148"/>
      <c r="U22" s="148"/>
      <c r="V22" s="148"/>
      <c r="W22" s="148"/>
    </row>
    <row r="23" spans="1:23" ht="11.25">
      <c r="A23" s="129" t="s">
        <v>14</v>
      </c>
      <c r="B23" s="388" t="s">
        <v>79</v>
      </c>
      <c r="C23" s="135"/>
      <c r="D23" s="139">
        <f>'EE'!C30</f>
        <v>15671.648</v>
      </c>
      <c r="E23" s="139">
        <f>'EE'!D30</f>
        <v>15601.488</v>
      </c>
      <c r="F23" s="139">
        <f>'EE'!E30</f>
        <v>19571.46</v>
      </c>
      <c r="G23" s="139">
        <f>'EE'!F30</f>
        <v>15601.488</v>
      </c>
      <c r="H23" s="139">
        <f>'EE'!G30</f>
        <v>15671.088</v>
      </c>
      <c r="I23" s="139">
        <f>'EE'!H30</f>
        <v>23071.555999999997</v>
      </c>
      <c r="J23" s="139">
        <f>'EE'!I30</f>
        <v>15671.088</v>
      </c>
      <c r="K23" s="139">
        <f>'EE'!J30</f>
        <v>15601.488</v>
      </c>
      <c r="L23" s="139">
        <f>'EE'!K30</f>
        <v>19501.859999999997</v>
      </c>
      <c r="M23" s="139">
        <f>'EE'!L30</f>
        <v>15601.488</v>
      </c>
      <c r="N23" s="139">
        <f>'EE'!M30</f>
        <v>15671.088</v>
      </c>
      <c r="O23" s="139">
        <f>'EE'!N30</f>
        <v>23001.859999999997</v>
      </c>
      <c r="P23" s="385">
        <f aca="true" t="shared" si="3" ref="P23:P43">SUM(D23:O23)</f>
        <v>210237.59999999998</v>
      </c>
      <c r="Q23" s="139"/>
      <c r="R23" s="139">
        <v>176846</v>
      </c>
      <c r="S23" s="139">
        <f>+R23-P23</f>
        <v>-33391.59999999998</v>
      </c>
      <c r="T23" s="139"/>
      <c r="U23" s="139"/>
      <c r="V23" s="139"/>
      <c r="W23" s="139"/>
    </row>
    <row r="24" spans="1:23" ht="11.25">
      <c r="A24" s="129"/>
      <c r="B24" s="388" t="s">
        <v>80</v>
      </c>
      <c r="C24" s="135"/>
      <c r="D24" s="139"/>
      <c r="E24" s="139"/>
      <c r="F24" s="139"/>
      <c r="G24" s="139"/>
      <c r="H24" s="139"/>
      <c r="I24" s="140"/>
      <c r="J24" s="140"/>
      <c r="K24" s="140"/>
      <c r="L24" s="140"/>
      <c r="M24" s="140"/>
      <c r="N24" s="140"/>
      <c r="O24" s="140"/>
      <c r="P24" s="139">
        <f t="shared" si="3"/>
        <v>0</v>
      </c>
      <c r="Q24" s="139"/>
      <c r="R24" s="139">
        <v>2500</v>
      </c>
      <c r="S24" s="139">
        <f aca="true" t="shared" si="4" ref="S24:S65">+R24-P24</f>
        <v>2500</v>
      </c>
      <c r="T24" s="139"/>
      <c r="U24" s="139"/>
      <c r="V24" s="139"/>
      <c r="W24" s="139"/>
    </row>
    <row r="25" spans="1:23" ht="11.25">
      <c r="A25" s="205"/>
      <c r="B25" s="388" t="s">
        <v>27</v>
      </c>
      <c r="C25" s="135"/>
      <c r="D25" s="139">
        <f>'EE'!C35</f>
        <v>1512.3140319999998</v>
      </c>
      <c r="E25" s="139">
        <f>'EE'!D35</f>
        <v>1505.543592</v>
      </c>
      <c r="F25" s="139">
        <f>'EE'!E35</f>
        <v>1888.64589</v>
      </c>
      <c r="G25" s="139">
        <f>'EE'!F35</f>
        <v>1505.543592</v>
      </c>
      <c r="H25" s="139">
        <f>'EE'!G35</f>
        <v>1512.259992</v>
      </c>
      <c r="I25" s="139">
        <f>'EE'!H35</f>
        <v>2226.4051539999996</v>
      </c>
      <c r="J25" s="139">
        <f>'EE'!I35</f>
        <v>1512.259992</v>
      </c>
      <c r="K25" s="139">
        <f>'EE'!J35</f>
        <v>1505.543592</v>
      </c>
      <c r="L25" s="139">
        <f>'EE'!K35</f>
        <v>1881.9294899999998</v>
      </c>
      <c r="M25" s="139">
        <f>'EE'!L35</f>
        <v>1505.543592</v>
      </c>
      <c r="N25" s="139">
        <f>'EE'!M35</f>
        <v>1512.259992</v>
      </c>
      <c r="O25" s="139">
        <f>'EE'!N35</f>
        <v>2219.6794899999995</v>
      </c>
      <c r="P25" s="385">
        <f t="shared" si="3"/>
        <v>20287.928399999997</v>
      </c>
      <c r="Q25" s="139"/>
      <c r="R25" s="139">
        <v>35450</v>
      </c>
      <c r="S25" s="139">
        <f t="shared" si="4"/>
        <v>15162.071600000003</v>
      </c>
      <c r="T25" s="139"/>
      <c r="U25" s="139"/>
      <c r="V25" s="139"/>
      <c r="W25" s="139"/>
    </row>
    <row r="26" spans="2:23" ht="11.25">
      <c r="B26" s="250" t="s">
        <v>82</v>
      </c>
      <c r="C26" s="135"/>
      <c r="D26" s="139"/>
      <c r="E26" s="139"/>
      <c r="F26" s="139"/>
      <c r="G26" s="139"/>
      <c r="H26" s="139"/>
      <c r="I26" s="140"/>
      <c r="J26" s="140"/>
      <c r="K26" s="140"/>
      <c r="L26" s="140"/>
      <c r="M26" s="140"/>
      <c r="N26" s="140"/>
      <c r="O26" s="140"/>
      <c r="P26" s="139">
        <f t="shared" si="3"/>
        <v>0</v>
      </c>
      <c r="Q26" s="139"/>
      <c r="R26" s="139"/>
      <c r="S26" s="139"/>
      <c r="T26" s="139"/>
      <c r="U26" s="139"/>
      <c r="V26" s="139"/>
      <c r="W26" s="139"/>
    </row>
    <row r="27" spans="2:23" ht="11.25">
      <c r="B27" s="249" t="s">
        <v>99</v>
      </c>
      <c r="C27" s="135"/>
      <c r="D27" s="139"/>
      <c r="E27" s="139"/>
      <c r="F27" s="139"/>
      <c r="G27" s="139"/>
      <c r="H27" s="139"/>
      <c r="I27" s="140"/>
      <c r="J27" s="140"/>
      <c r="K27" s="140"/>
      <c r="L27" s="140"/>
      <c r="M27" s="140"/>
      <c r="N27" s="140"/>
      <c r="O27" s="140"/>
      <c r="P27" s="139">
        <f t="shared" si="3"/>
        <v>0</v>
      </c>
      <c r="Q27" s="139"/>
      <c r="R27" s="139"/>
      <c r="S27" s="139"/>
      <c r="T27" s="139"/>
      <c r="U27" s="139"/>
      <c r="V27" s="139"/>
      <c r="W27" s="139"/>
    </row>
    <row r="28" spans="2:23" ht="11.25">
      <c r="B28" s="249" t="s">
        <v>88</v>
      </c>
      <c r="C28" s="135"/>
      <c r="D28" s="142"/>
      <c r="E28" s="142"/>
      <c r="F28" s="142"/>
      <c r="G28" s="142"/>
      <c r="H28" s="142"/>
      <c r="I28" s="144"/>
      <c r="J28" s="144"/>
      <c r="K28" s="144"/>
      <c r="L28" s="144"/>
      <c r="M28" s="144"/>
      <c r="N28" s="144"/>
      <c r="O28" s="144"/>
      <c r="P28" s="142">
        <f t="shared" si="3"/>
        <v>0</v>
      </c>
      <c r="Q28" s="139"/>
      <c r="R28" s="139">
        <v>6480</v>
      </c>
      <c r="S28" s="139">
        <f t="shared" si="4"/>
        <v>6480</v>
      </c>
      <c r="T28" s="139"/>
      <c r="U28" s="139"/>
      <c r="V28" s="139"/>
      <c r="W28" s="139"/>
    </row>
    <row r="29" spans="2:23" ht="11.25">
      <c r="B29" s="249" t="s">
        <v>83</v>
      </c>
      <c r="C29" s="135"/>
      <c r="D29" s="139">
        <f>SUM(D23:D28)</f>
        <v>17183.962032</v>
      </c>
      <c r="E29" s="139">
        <f aca="true" t="shared" si="5" ref="E29:P29">SUM(E23:E28)</f>
        <v>17107.031592</v>
      </c>
      <c r="F29" s="139">
        <f t="shared" si="5"/>
        <v>21460.10589</v>
      </c>
      <c r="G29" s="139">
        <f t="shared" si="5"/>
        <v>17107.031592</v>
      </c>
      <c r="H29" s="139">
        <f t="shared" si="5"/>
        <v>17183.347992</v>
      </c>
      <c r="I29" s="139">
        <f t="shared" si="5"/>
        <v>25297.961153999997</v>
      </c>
      <c r="J29" s="139">
        <f t="shared" si="5"/>
        <v>17183.347992</v>
      </c>
      <c r="K29" s="139">
        <f t="shared" si="5"/>
        <v>17107.031592</v>
      </c>
      <c r="L29" s="139">
        <f t="shared" si="5"/>
        <v>21383.789489999996</v>
      </c>
      <c r="M29" s="139">
        <f t="shared" si="5"/>
        <v>17107.031592</v>
      </c>
      <c r="N29" s="139">
        <f t="shared" si="5"/>
        <v>17183.347992</v>
      </c>
      <c r="O29" s="139">
        <f t="shared" si="5"/>
        <v>25221.539489999996</v>
      </c>
      <c r="P29" s="385">
        <f t="shared" si="5"/>
        <v>230525.52839999998</v>
      </c>
      <c r="Q29" s="139"/>
      <c r="R29" s="139">
        <v>0</v>
      </c>
      <c r="S29" s="139">
        <f t="shared" si="4"/>
        <v>-230525.52839999998</v>
      </c>
      <c r="T29" s="139"/>
      <c r="U29" s="139"/>
      <c r="V29" s="139"/>
      <c r="W29" s="139"/>
    </row>
    <row r="30" spans="2:23" ht="11.25">
      <c r="B30" s="249"/>
      <c r="C30" s="135"/>
      <c r="D30" s="139"/>
      <c r="E30" s="139"/>
      <c r="F30" s="139"/>
      <c r="G30" s="139"/>
      <c r="H30" s="139"/>
      <c r="I30" s="140"/>
      <c r="J30" s="140"/>
      <c r="K30" s="140"/>
      <c r="L30" s="140"/>
      <c r="M30" s="140"/>
      <c r="N30" s="140"/>
      <c r="O30" s="140"/>
      <c r="P30" s="139"/>
      <c r="Q30" s="139"/>
      <c r="R30" s="139">
        <v>10250</v>
      </c>
      <c r="S30" s="139">
        <f t="shared" si="4"/>
        <v>10250</v>
      </c>
      <c r="T30" s="139"/>
      <c r="U30" s="139"/>
      <c r="V30" s="139"/>
      <c r="W30" s="139"/>
    </row>
    <row r="31" spans="2:23" ht="11.25">
      <c r="B31" s="250" t="s">
        <v>15</v>
      </c>
      <c r="C31" s="135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>
        <f t="shared" si="3"/>
        <v>0</v>
      </c>
      <c r="Q31" s="139"/>
      <c r="R31" s="139">
        <v>0</v>
      </c>
      <c r="S31" s="139">
        <f t="shared" si="4"/>
        <v>0</v>
      </c>
      <c r="T31" s="139"/>
      <c r="U31" s="139"/>
      <c r="V31" s="139"/>
      <c r="W31" s="139"/>
    </row>
    <row r="32" spans="2:23" ht="11.25">
      <c r="B32" s="250" t="s">
        <v>62</v>
      </c>
      <c r="C32" s="135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>
        <f t="shared" si="3"/>
        <v>0</v>
      </c>
      <c r="Q32" s="139"/>
      <c r="R32" s="139">
        <v>1500</v>
      </c>
      <c r="S32" s="139">
        <f t="shared" si="4"/>
        <v>1500</v>
      </c>
      <c r="T32" s="139"/>
      <c r="U32" s="139"/>
      <c r="V32" s="139"/>
      <c r="W32" s="139"/>
    </row>
    <row r="33" spans="2:23" ht="11.25">
      <c r="B33" s="250" t="s">
        <v>16</v>
      </c>
      <c r="C33" s="135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>
        <f t="shared" si="3"/>
        <v>0</v>
      </c>
      <c r="Q33" s="139"/>
      <c r="R33" s="139">
        <v>2900</v>
      </c>
      <c r="S33" s="139">
        <f t="shared" si="4"/>
        <v>2900</v>
      </c>
      <c r="T33" s="139"/>
      <c r="U33" s="139"/>
      <c r="V33" s="139"/>
      <c r="W33" s="139"/>
    </row>
    <row r="34" spans="2:23" ht="11.25">
      <c r="B34" s="250" t="s">
        <v>17</v>
      </c>
      <c r="C34" s="135"/>
      <c r="D34" s="139">
        <v>20</v>
      </c>
      <c r="E34" s="139">
        <v>20</v>
      </c>
      <c r="F34" s="139">
        <v>20</v>
      </c>
      <c r="G34" s="139">
        <v>20</v>
      </c>
      <c r="H34" s="139">
        <v>20</v>
      </c>
      <c r="I34" s="139">
        <v>20</v>
      </c>
      <c r="J34" s="139">
        <v>20</v>
      </c>
      <c r="K34" s="139">
        <v>20</v>
      </c>
      <c r="L34" s="139">
        <v>20</v>
      </c>
      <c r="M34" s="139">
        <v>20</v>
      </c>
      <c r="N34" s="139">
        <v>20</v>
      </c>
      <c r="O34" s="139">
        <v>20</v>
      </c>
      <c r="P34" s="385">
        <f t="shared" si="3"/>
        <v>240</v>
      </c>
      <c r="Q34" s="139"/>
      <c r="R34" s="139">
        <v>0</v>
      </c>
      <c r="S34" s="139">
        <f t="shared" si="4"/>
        <v>-240</v>
      </c>
      <c r="T34" s="139"/>
      <c r="U34" s="139"/>
      <c r="V34" s="139"/>
      <c r="W34" s="139"/>
    </row>
    <row r="35" spans="2:23" ht="11.25">
      <c r="B35" s="250" t="s">
        <v>35</v>
      </c>
      <c r="C35" s="135"/>
      <c r="D35" s="139">
        <v>200</v>
      </c>
      <c r="E35" s="139">
        <v>200</v>
      </c>
      <c r="F35" s="139">
        <v>200</v>
      </c>
      <c r="G35" s="139">
        <v>100</v>
      </c>
      <c r="H35" s="139">
        <v>100</v>
      </c>
      <c r="I35" s="139">
        <v>100</v>
      </c>
      <c r="J35" s="139">
        <v>100</v>
      </c>
      <c r="K35" s="139">
        <v>100</v>
      </c>
      <c r="L35" s="139">
        <v>200</v>
      </c>
      <c r="M35" s="139">
        <v>200</v>
      </c>
      <c r="N35" s="139">
        <v>200</v>
      </c>
      <c r="O35" s="139">
        <v>200</v>
      </c>
      <c r="P35" s="385">
        <f t="shared" si="3"/>
        <v>1900</v>
      </c>
      <c r="Q35" s="139"/>
      <c r="R35" s="139">
        <v>20120</v>
      </c>
      <c r="S35" s="139">
        <f t="shared" si="4"/>
        <v>18220</v>
      </c>
      <c r="T35" s="139"/>
      <c r="U35" s="139"/>
      <c r="V35" s="139"/>
      <c r="W35" s="139"/>
    </row>
    <row r="36" spans="2:23" ht="11.25">
      <c r="B36" s="250" t="s">
        <v>63</v>
      </c>
      <c r="C36" s="135"/>
      <c r="D36" s="139">
        <v>100</v>
      </c>
      <c r="E36" s="139">
        <v>100</v>
      </c>
      <c r="F36" s="139">
        <v>100</v>
      </c>
      <c r="G36" s="139">
        <v>100</v>
      </c>
      <c r="H36" s="139">
        <v>100</v>
      </c>
      <c r="I36" s="139">
        <v>100</v>
      </c>
      <c r="J36" s="139">
        <v>100</v>
      </c>
      <c r="K36" s="139">
        <v>100</v>
      </c>
      <c r="L36" s="139">
        <v>100</v>
      </c>
      <c r="M36" s="139">
        <v>150</v>
      </c>
      <c r="N36" s="139">
        <v>100</v>
      </c>
      <c r="O36" s="139">
        <v>100</v>
      </c>
      <c r="P36" s="385">
        <f t="shared" si="3"/>
        <v>1250</v>
      </c>
      <c r="Q36" s="139"/>
      <c r="R36" s="139">
        <v>2500</v>
      </c>
      <c r="S36" s="139">
        <f t="shared" si="4"/>
        <v>1250</v>
      </c>
      <c r="T36" s="139"/>
      <c r="U36" s="139"/>
      <c r="V36" s="139"/>
      <c r="W36" s="139"/>
    </row>
    <row r="37" spans="2:23" ht="11.25">
      <c r="B37" s="250" t="s">
        <v>254</v>
      </c>
      <c r="C37" s="135"/>
      <c r="D37" s="139">
        <v>100</v>
      </c>
      <c r="E37" s="139">
        <v>100</v>
      </c>
      <c r="F37" s="139">
        <v>125</v>
      </c>
      <c r="G37" s="139">
        <v>125</v>
      </c>
      <c r="H37" s="139">
        <v>125</v>
      </c>
      <c r="I37" s="139">
        <v>125</v>
      </c>
      <c r="J37" s="139">
        <v>100</v>
      </c>
      <c r="K37" s="139">
        <v>125</v>
      </c>
      <c r="L37" s="139">
        <v>125</v>
      </c>
      <c r="M37" s="139">
        <v>100</v>
      </c>
      <c r="N37" s="139">
        <v>125</v>
      </c>
      <c r="O37" s="139">
        <v>125</v>
      </c>
      <c r="P37" s="385">
        <f t="shared" si="3"/>
        <v>1400</v>
      </c>
      <c r="Q37" s="139"/>
      <c r="R37" s="139">
        <v>6000</v>
      </c>
      <c r="S37" s="139">
        <f t="shared" si="4"/>
        <v>4600</v>
      </c>
      <c r="T37" s="139"/>
      <c r="U37" s="139"/>
      <c r="V37" s="139"/>
      <c r="W37" s="139"/>
    </row>
    <row r="38" spans="2:23" ht="11.25">
      <c r="B38" s="250" t="s">
        <v>185</v>
      </c>
      <c r="C38" s="141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>
        <f t="shared" si="3"/>
        <v>0</v>
      </c>
      <c r="Q38" s="139"/>
      <c r="R38" s="139">
        <v>0</v>
      </c>
      <c r="S38" s="139">
        <f t="shared" si="4"/>
        <v>0</v>
      </c>
      <c r="T38" s="139"/>
      <c r="U38" s="139"/>
      <c r="V38" s="139"/>
      <c r="W38" s="139"/>
    </row>
    <row r="39" spans="2:23" ht="11.25">
      <c r="B39" s="250" t="s">
        <v>87</v>
      </c>
      <c r="C39" s="135"/>
      <c r="D39" s="139">
        <v>100</v>
      </c>
      <c r="E39" s="139">
        <v>100</v>
      </c>
      <c r="F39" s="139">
        <v>125</v>
      </c>
      <c r="G39" s="139">
        <v>100</v>
      </c>
      <c r="H39" s="139">
        <v>100</v>
      </c>
      <c r="I39" s="139">
        <v>100</v>
      </c>
      <c r="J39" s="139">
        <v>100</v>
      </c>
      <c r="K39" s="139">
        <v>125</v>
      </c>
      <c r="L39" s="139">
        <v>125</v>
      </c>
      <c r="M39" s="139">
        <v>100</v>
      </c>
      <c r="N39" s="139">
        <v>125</v>
      </c>
      <c r="O39" s="139">
        <v>125</v>
      </c>
      <c r="P39" s="385">
        <f t="shared" si="3"/>
        <v>1325</v>
      </c>
      <c r="Q39" s="139"/>
      <c r="R39" s="139">
        <v>3000</v>
      </c>
      <c r="S39" s="139">
        <f t="shared" si="4"/>
        <v>1675</v>
      </c>
      <c r="T39" s="139"/>
      <c r="U39" s="139"/>
      <c r="V39" s="139"/>
      <c r="W39" s="139"/>
    </row>
    <row r="40" spans="2:23" ht="11.25">
      <c r="B40" s="250" t="s">
        <v>20</v>
      </c>
      <c r="C40" s="135"/>
      <c r="D40" s="139">
        <v>0</v>
      </c>
      <c r="E40" s="139">
        <v>0</v>
      </c>
      <c r="F40" s="139">
        <v>0</v>
      </c>
      <c r="G40" s="139">
        <v>0</v>
      </c>
      <c r="H40" s="139">
        <v>0</v>
      </c>
      <c r="I40" s="139">
        <v>0</v>
      </c>
      <c r="J40" s="139">
        <v>0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363">
        <f t="shared" si="3"/>
        <v>0</v>
      </c>
      <c r="Q40" s="139"/>
      <c r="R40" s="139">
        <v>400</v>
      </c>
      <c r="S40" s="139">
        <f t="shared" si="4"/>
        <v>400</v>
      </c>
      <c r="T40" s="139"/>
      <c r="U40" s="139"/>
      <c r="V40" s="139"/>
      <c r="W40" s="139"/>
    </row>
    <row r="41" spans="2:23" ht="11.25">
      <c r="B41" s="250" t="s">
        <v>255</v>
      </c>
      <c r="C41" s="135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</row>
    <row r="42" spans="1:23" ht="11.25">
      <c r="A42" s="134" t="s">
        <v>180</v>
      </c>
      <c r="B42" s="250" t="s">
        <v>21</v>
      </c>
      <c r="C42" s="135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>
        <f t="shared" si="3"/>
        <v>0</v>
      </c>
      <c r="Q42" s="139"/>
      <c r="R42" s="139">
        <v>0</v>
      </c>
      <c r="S42" s="139">
        <f t="shared" si="4"/>
        <v>0</v>
      </c>
      <c r="T42" s="139"/>
      <c r="U42" s="139"/>
      <c r="V42" s="139"/>
      <c r="W42" s="139"/>
    </row>
    <row r="43" spans="1:23" ht="11.25">
      <c r="A43" s="134" t="s">
        <v>180</v>
      </c>
      <c r="B43" s="250" t="s">
        <v>22</v>
      </c>
      <c r="C43" s="135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>
        <f t="shared" si="3"/>
        <v>0</v>
      </c>
      <c r="Q43" s="139"/>
      <c r="R43" s="139">
        <v>19250</v>
      </c>
      <c r="S43" s="139">
        <f t="shared" si="4"/>
        <v>19250</v>
      </c>
      <c r="T43" s="139"/>
      <c r="U43" s="139"/>
      <c r="V43" s="139"/>
      <c r="W43" s="139"/>
    </row>
    <row r="44" spans="2:23" ht="11.25">
      <c r="B44" s="250" t="s">
        <v>23</v>
      </c>
      <c r="C44" s="135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>
        <f>SUM(D44:O44)</f>
        <v>0</v>
      </c>
      <c r="Q44" s="139"/>
      <c r="R44" s="139">
        <v>0</v>
      </c>
      <c r="S44" s="139">
        <f t="shared" si="4"/>
        <v>0</v>
      </c>
      <c r="T44" s="139"/>
      <c r="U44" s="139"/>
      <c r="V44" s="139"/>
      <c r="W44" s="139"/>
    </row>
    <row r="45" spans="2:23" ht="11.25">
      <c r="B45" s="250" t="s">
        <v>24</v>
      </c>
      <c r="C45" s="135"/>
      <c r="D45" s="139">
        <v>200</v>
      </c>
      <c r="E45" s="139">
        <v>200</v>
      </c>
      <c r="F45" s="139">
        <v>150</v>
      </c>
      <c r="G45" s="139">
        <v>150</v>
      </c>
      <c r="H45" s="139">
        <v>150</v>
      </c>
      <c r="I45" s="139">
        <v>150</v>
      </c>
      <c r="J45" s="139">
        <v>150</v>
      </c>
      <c r="K45" s="139">
        <v>150</v>
      </c>
      <c r="L45" s="139">
        <v>150</v>
      </c>
      <c r="M45" s="139">
        <v>200</v>
      </c>
      <c r="N45" s="139">
        <v>200</v>
      </c>
      <c r="O45" s="139">
        <v>200</v>
      </c>
      <c r="P45" s="385">
        <f aca="true" t="shared" si="6" ref="P45:P65">SUM(D45:O45)</f>
        <v>2050</v>
      </c>
      <c r="Q45" s="139"/>
      <c r="R45" s="139">
        <v>12350</v>
      </c>
      <c r="S45" s="139">
        <f t="shared" si="4"/>
        <v>10300</v>
      </c>
      <c r="T45" s="139"/>
      <c r="U45" s="150"/>
      <c r="V45" s="139"/>
      <c r="W45" s="139"/>
    </row>
    <row r="46" spans="1:23" ht="11.25">
      <c r="A46" s="205"/>
      <c r="B46" s="250" t="s">
        <v>25</v>
      </c>
      <c r="C46" s="135"/>
      <c r="D46" s="139">
        <v>12500</v>
      </c>
      <c r="E46" s="139">
        <v>12500</v>
      </c>
      <c r="F46" s="139">
        <v>12500</v>
      </c>
      <c r="G46" s="139">
        <v>12500</v>
      </c>
      <c r="H46" s="139">
        <v>12466</v>
      </c>
      <c r="I46" s="139">
        <v>12700</v>
      </c>
      <c r="J46" s="139">
        <v>12500</v>
      </c>
      <c r="K46" s="139">
        <v>12500</v>
      </c>
      <c r="L46" s="139">
        <v>12800</v>
      </c>
      <c r="M46" s="139">
        <v>12500</v>
      </c>
      <c r="N46" s="139">
        <v>12500</v>
      </c>
      <c r="O46" s="139">
        <v>12500</v>
      </c>
      <c r="P46" s="385">
        <f t="shared" si="6"/>
        <v>150466</v>
      </c>
      <c r="Q46" s="139"/>
      <c r="R46" s="139">
        <v>3024</v>
      </c>
      <c r="S46" s="139">
        <f t="shared" si="4"/>
        <v>-147442</v>
      </c>
      <c r="T46" s="139"/>
      <c r="U46" s="139"/>
      <c r="V46" s="139"/>
      <c r="W46" s="139"/>
    </row>
    <row r="47" spans="2:23" ht="11.25">
      <c r="B47" s="250" t="s">
        <v>66</v>
      </c>
      <c r="C47" s="135"/>
      <c r="D47" s="139">
        <v>200</v>
      </c>
      <c r="E47" s="139">
        <v>200</v>
      </c>
      <c r="F47" s="139">
        <v>200</v>
      </c>
      <c r="G47" s="139">
        <v>200</v>
      </c>
      <c r="H47" s="139">
        <v>200</v>
      </c>
      <c r="I47" s="139">
        <v>200</v>
      </c>
      <c r="J47" s="139">
        <v>200</v>
      </c>
      <c r="K47" s="139">
        <v>200</v>
      </c>
      <c r="L47" s="139">
        <v>200</v>
      </c>
      <c r="M47" s="139">
        <v>200</v>
      </c>
      <c r="N47" s="139">
        <v>200</v>
      </c>
      <c r="O47" s="139">
        <v>200</v>
      </c>
      <c r="P47" s="385">
        <f t="shared" si="6"/>
        <v>2400</v>
      </c>
      <c r="Q47" s="139"/>
      <c r="R47" s="139">
        <v>300</v>
      </c>
      <c r="S47" s="139">
        <f t="shared" si="4"/>
        <v>-2100</v>
      </c>
      <c r="T47" s="139"/>
      <c r="U47" s="139"/>
      <c r="V47" s="139"/>
      <c r="W47" s="139"/>
    </row>
    <row r="48" spans="2:23" ht="11.25">
      <c r="B48" s="250" t="s">
        <v>26</v>
      </c>
      <c r="C48" s="135"/>
      <c r="D48" s="139">
        <v>100</v>
      </c>
      <c r="E48" s="139">
        <v>100</v>
      </c>
      <c r="F48" s="139">
        <v>250</v>
      </c>
      <c r="G48" s="139">
        <v>100</v>
      </c>
      <c r="H48" s="139">
        <v>200</v>
      </c>
      <c r="I48" s="139">
        <v>250</v>
      </c>
      <c r="J48" s="139">
        <v>100</v>
      </c>
      <c r="K48" s="139">
        <v>100</v>
      </c>
      <c r="L48" s="139">
        <v>250</v>
      </c>
      <c r="M48" s="139">
        <v>100</v>
      </c>
      <c r="N48" s="139">
        <v>200</v>
      </c>
      <c r="O48" s="139">
        <v>250</v>
      </c>
      <c r="P48" s="385">
        <f t="shared" si="6"/>
        <v>2000</v>
      </c>
      <c r="Q48" s="139"/>
      <c r="R48" s="139">
        <v>250</v>
      </c>
      <c r="S48" s="139">
        <f t="shared" si="4"/>
        <v>-1750</v>
      </c>
      <c r="T48" s="139"/>
      <c r="U48" s="139"/>
      <c r="V48" s="139"/>
      <c r="W48" s="139"/>
    </row>
    <row r="49" spans="2:23" ht="11.25">
      <c r="B49" s="250" t="s">
        <v>100</v>
      </c>
      <c r="C49" s="135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>
        <f t="shared" si="6"/>
        <v>0</v>
      </c>
      <c r="Q49" s="139"/>
      <c r="R49" s="139"/>
      <c r="S49" s="139"/>
      <c r="T49" s="139"/>
      <c r="U49" s="139"/>
      <c r="V49" s="139"/>
      <c r="W49" s="139"/>
    </row>
    <row r="50" spans="2:23" ht="11.25">
      <c r="B50" s="250" t="s">
        <v>101</v>
      </c>
      <c r="C50" s="135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>
        <f t="shared" si="6"/>
        <v>0</v>
      </c>
      <c r="Q50" s="139"/>
      <c r="R50" s="139"/>
      <c r="S50" s="139"/>
      <c r="T50" s="139"/>
      <c r="U50" s="139"/>
      <c r="V50" s="139"/>
      <c r="W50" s="139"/>
    </row>
    <row r="51" spans="2:23" ht="11.25">
      <c r="B51" s="250" t="s">
        <v>102</v>
      </c>
      <c r="C51" s="135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>
        <f t="shared" si="6"/>
        <v>0</v>
      </c>
      <c r="Q51" s="139"/>
      <c r="R51" s="139"/>
      <c r="S51" s="139"/>
      <c r="T51" s="139"/>
      <c r="U51" s="139"/>
      <c r="V51" s="139"/>
      <c r="W51" s="139"/>
    </row>
    <row r="52" spans="2:23" ht="11.25">
      <c r="B52" s="250" t="s">
        <v>103</v>
      </c>
      <c r="C52" s="135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>
        <f t="shared" si="6"/>
        <v>0</v>
      </c>
      <c r="Q52" s="139"/>
      <c r="R52" s="139"/>
      <c r="S52" s="139"/>
      <c r="T52" s="139"/>
      <c r="U52" s="139"/>
      <c r="V52" s="139"/>
      <c r="W52" s="139"/>
    </row>
    <row r="53" spans="2:23" ht="11.25">
      <c r="B53" s="250" t="s">
        <v>259</v>
      </c>
      <c r="C53" s="135"/>
      <c r="D53" s="139">
        <v>0</v>
      </c>
      <c r="E53" s="139">
        <v>0</v>
      </c>
      <c r="F53" s="139">
        <v>0</v>
      </c>
      <c r="G53" s="139">
        <v>0</v>
      </c>
      <c r="H53" s="139">
        <v>0</v>
      </c>
      <c r="I53" s="139">
        <v>0</v>
      </c>
      <c r="J53" s="139">
        <v>0</v>
      </c>
      <c r="K53" s="139">
        <v>0</v>
      </c>
      <c r="L53" s="139">
        <v>0</v>
      </c>
      <c r="M53" s="139">
        <v>0</v>
      </c>
      <c r="N53" s="139">
        <v>0</v>
      </c>
      <c r="O53" s="139">
        <v>0</v>
      </c>
      <c r="P53" s="139">
        <f t="shared" si="6"/>
        <v>0</v>
      </c>
      <c r="Q53" s="139"/>
      <c r="R53" s="139"/>
      <c r="S53" s="139"/>
      <c r="T53" s="139"/>
      <c r="U53" s="139"/>
      <c r="V53" s="139"/>
      <c r="W53" s="139"/>
    </row>
    <row r="54" spans="2:23" ht="11.25">
      <c r="B54" s="250" t="s">
        <v>231</v>
      </c>
      <c r="C54" s="135"/>
      <c r="D54" s="139">
        <v>130</v>
      </c>
      <c r="E54" s="139">
        <v>130</v>
      </c>
      <c r="F54" s="139">
        <v>130</v>
      </c>
      <c r="G54" s="139">
        <v>130</v>
      </c>
      <c r="H54" s="139">
        <v>130</v>
      </c>
      <c r="I54" s="139">
        <v>130</v>
      </c>
      <c r="J54" s="139">
        <v>130</v>
      </c>
      <c r="K54" s="139">
        <v>130</v>
      </c>
      <c r="L54" s="139">
        <v>130</v>
      </c>
      <c r="M54" s="139">
        <v>130</v>
      </c>
      <c r="N54" s="139">
        <v>130</v>
      </c>
      <c r="O54" s="139">
        <v>130</v>
      </c>
      <c r="P54" s="385">
        <f t="shared" si="6"/>
        <v>1560</v>
      </c>
      <c r="Q54" s="139"/>
      <c r="R54" s="139"/>
      <c r="S54" s="139"/>
      <c r="T54" s="139"/>
      <c r="U54" s="139"/>
      <c r="V54" s="139"/>
      <c r="W54" s="139"/>
    </row>
    <row r="55" spans="2:23" ht="11.25">
      <c r="B55" s="250" t="s">
        <v>28</v>
      </c>
      <c r="C55" s="135"/>
      <c r="D55" s="139">
        <v>10</v>
      </c>
      <c r="E55" s="139">
        <v>10</v>
      </c>
      <c r="F55" s="139">
        <v>10</v>
      </c>
      <c r="G55" s="139">
        <v>10</v>
      </c>
      <c r="H55" s="139">
        <v>10</v>
      </c>
      <c r="I55" s="139">
        <v>10</v>
      </c>
      <c r="J55" s="139">
        <v>10</v>
      </c>
      <c r="K55" s="139">
        <v>10</v>
      </c>
      <c r="L55" s="139">
        <v>10</v>
      </c>
      <c r="M55" s="139">
        <v>10</v>
      </c>
      <c r="N55" s="139">
        <v>10</v>
      </c>
      <c r="O55" s="139">
        <v>10</v>
      </c>
      <c r="P55" s="385">
        <f t="shared" si="6"/>
        <v>120</v>
      </c>
      <c r="Q55" s="139"/>
      <c r="R55" s="139">
        <v>0</v>
      </c>
      <c r="S55" s="139">
        <f t="shared" si="4"/>
        <v>-120</v>
      </c>
      <c r="T55" s="139"/>
      <c r="U55" s="139"/>
      <c r="V55" s="139"/>
      <c r="W55" s="139"/>
    </row>
    <row r="56" spans="2:23" ht="11.25">
      <c r="B56" s="250" t="s">
        <v>256</v>
      </c>
      <c r="C56" s="135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>
        <f t="shared" si="6"/>
        <v>0</v>
      </c>
      <c r="Q56" s="139"/>
      <c r="R56" s="139">
        <v>0</v>
      </c>
      <c r="S56" s="139">
        <f t="shared" si="4"/>
        <v>0</v>
      </c>
      <c r="T56" s="139"/>
      <c r="U56" s="139"/>
      <c r="V56" s="139"/>
      <c r="W56" s="139"/>
    </row>
    <row r="57" spans="2:23" ht="11.25">
      <c r="B57" s="250" t="s">
        <v>30</v>
      </c>
      <c r="C57" s="135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>
        <f t="shared" si="6"/>
        <v>0</v>
      </c>
      <c r="Q57" s="139"/>
      <c r="R57" s="139">
        <v>0</v>
      </c>
      <c r="S57" s="139">
        <f t="shared" si="4"/>
        <v>0</v>
      </c>
      <c r="T57" s="139"/>
      <c r="U57" s="139"/>
      <c r="V57" s="139"/>
      <c r="W57" s="139"/>
    </row>
    <row r="58" spans="2:23" ht="11.25">
      <c r="B58" s="250" t="s">
        <v>64</v>
      </c>
      <c r="C58" s="135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>
        <f t="shared" si="6"/>
        <v>0</v>
      </c>
      <c r="Q58" s="139"/>
      <c r="R58" s="139">
        <v>0</v>
      </c>
      <c r="S58" s="139">
        <f t="shared" si="4"/>
        <v>0</v>
      </c>
      <c r="T58" s="139"/>
      <c r="U58" s="139"/>
      <c r="V58" s="139"/>
      <c r="W58" s="139"/>
    </row>
    <row r="59" spans="2:23" ht="11.25">
      <c r="B59" s="250" t="s">
        <v>105</v>
      </c>
      <c r="C59" s="135"/>
      <c r="D59" s="139">
        <v>225</v>
      </c>
      <c r="E59" s="139">
        <v>225</v>
      </c>
      <c r="F59" s="139">
        <v>225</v>
      </c>
      <c r="G59" s="139">
        <v>225</v>
      </c>
      <c r="H59" s="139">
        <v>225</v>
      </c>
      <c r="I59" s="139">
        <v>225</v>
      </c>
      <c r="J59" s="139">
        <v>225</v>
      </c>
      <c r="K59" s="139">
        <v>225</v>
      </c>
      <c r="L59" s="139">
        <v>225</v>
      </c>
      <c r="M59" s="139">
        <v>225</v>
      </c>
      <c r="N59" s="139">
        <v>225</v>
      </c>
      <c r="O59" s="139">
        <v>225</v>
      </c>
      <c r="P59" s="385">
        <f t="shared" si="6"/>
        <v>2700</v>
      </c>
      <c r="Q59" s="139"/>
      <c r="R59" s="139">
        <v>0</v>
      </c>
      <c r="S59" s="139">
        <f t="shared" si="4"/>
        <v>-2700</v>
      </c>
      <c r="T59" s="139"/>
      <c r="U59" s="139"/>
      <c r="V59" s="139"/>
      <c r="W59" s="139"/>
    </row>
    <row r="60" spans="2:23" ht="11.25">
      <c r="B60" s="250" t="s">
        <v>31</v>
      </c>
      <c r="C60" s="135"/>
      <c r="D60" s="139">
        <v>125</v>
      </c>
      <c r="E60" s="139">
        <v>125</v>
      </c>
      <c r="F60" s="139">
        <v>125</v>
      </c>
      <c r="G60" s="139">
        <v>125</v>
      </c>
      <c r="H60" s="139">
        <v>125</v>
      </c>
      <c r="I60" s="139">
        <v>125</v>
      </c>
      <c r="J60" s="139">
        <v>125</v>
      </c>
      <c r="K60" s="139">
        <v>125</v>
      </c>
      <c r="L60" s="139">
        <v>125</v>
      </c>
      <c r="M60" s="139">
        <v>125</v>
      </c>
      <c r="N60" s="139">
        <v>125</v>
      </c>
      <c r="O60" s="139">
        <v>125</v>
      </c>
      <c r="P60" s="385">
        <f t="shared" si="6"/>
        <v>1500</v>
      </c>
      <c r="Q60" s="139"/>
      <c r="R60" s="139">
        <v>0</v>
      </c>
      <c r="S60" s="139">
        <f t="shared" si="4"/>
        <v>-1500</v>
      </c>
      <c r="T60" s="139"/>
      <c r="U60" s="139"/>
      <c r="V60" s="139"/>
      <c r="W60" s="139"/>
    </row>
    <row r="61" spans="2:23" ht="11.25">
      <c r="B61" s="250" t="s">
        <v>106</v>
      </c>
      <c r="C61" s="135"/>
      <c r="D61" s="139">
        <v>0</v>
      </c>
      <c r="E61" s="139">
        <v>0</v>
      </c>
      <c r="F61" s="139">
        <v>0</v>
      </c>
      <c r="G61" s="139">
        <v>0</v>
      </c>
      <c r="H61" s="139">
        <v>0</v>
      </c>
      <c r="I61" s="139">
        <v>0</v>
      </c>
      <c r="J61" s="139">
        <v>0</v>
      </c>
      <c r="K61" s="139">
        <v>0</v>
      </c>
      <c r="L61" s="139">
        <v>0</v>
      </c>
      <c r="M61" s="139">
        <v>0</v>
      </c>
      <c r="N61" s="139">
        <v>0</v>
      </c>
      <c r="O61" s="139">
        <v>0</v>
      </c>
      <c r="P61" s="139">
        <f t="shared" si="6"/>
        <v>0</v>
      </c>
      <c r="Q61" s="139"/>
      <c r="R61" s="139"/>
      <c r="S61" s="139"/>
      <c r="T61" s="139"/>
      <c r="U61" s="139"/>
      <c r="V61" s="139"/>
      <c r="W61" s="139"/>
    </row>
    <row r="62" spans="2:23" ht="11.25">
      <c r="B62" s="250" t="s">
        <v>170</v>
      </c>
      <c r="C62" s="135"/>
      <c r="D62" s="139">
        <v>75</v>
      </c>
      <c r="E62" s="139">
        <v>75</v>
      </c>
      <c r="F62" s="139">
        <v>75</v>
      </c>
      <c r="G62" s="139">
        <v>75</v>
      </c>
      <c r="H62" s="139">
        <v>75</v>
      </c>
      <c r="I62" s="139">
        <v>75</v>
      </c>
      <c r="J62" s="139">
        <v>75</v>
      </c>
      <c r="K62" s="139">
        <v>75</v>
      </c>
      <c r="L62" s="139">
        <v>75</v>
      </c>
      <c r="M62" s="139">
        <v>75</v>
      </c>
      <c r="N62" s="139">
        <v>75</v>
      </c>
      <c r="O62" s="139">
        <v>75</v>
      </c>
      <c r="P62" s="385">
        <f t="shared" si="6"/>
        <v>900</v>
      </c>
      <c r="Q62" s="139"/>
      <c r="R62" s="139">
        <v>0</v>
      </c>
      <c r="S62" s="139">
        <f t="shared" si="4"/>
        <v>-900</v>
      </c>
      <c r="T62" s="139"/>
      <c r="U62" s="139"/>
      <c r="V62" s="139"/>
      <c r="W62" s="139"/>
    </row>
    <row r="63" spans="2:23" ht="11.25">
      <c r="B63" s="250" t="s">
        <v>143</v>
      </c>
      <c r="C63" s="135"/>
      <c r="D63" s="139">
        <v>0</v>
      </c>
      <c r="E63" s="139">
        <v>0</v>
      </c>
      <c r="F63" s="139">
        <v>0</v>
      </c>
      <c r="G63" s="139">
        <v>0</v>
      </c>
      <c r="H63" s="139">
        <v>0</v>
      </c>
      <c r="I63" s="139">
        <v>0</v>
      </c>
      <c r="J63" s="139">
        <v>0</v>
      </c>
      <c r="K63" s="139">
        <v>0</v>
      </c>
      <c r="L63" s="139">
        <v>0</v>
      </c>
      <c r="M63" s="139">
        <v>0</v>
      </c>
      <c r="N63" s="139">
        <v>0</v>
      </c>
      <c r="O63" s="139">
        <v>0</v>
      </c>
      <c r="P63" s="139">
        <f t="shared" si="6"/>
        <v>0</v>
      </c>
      <c r="Q63" s="139"/>
      <c r="R63" s="139">
        <v>18000</v>
      </c>
      <c r="S63" s="139">
        <f t="shared" si="4"/>
        <v>18000</v>
      </c>
      <c r="T63" s="139"/>
      <c r="U63" s="150"/>
      <c r="V63" s="139"/>
      <c r="W63" s="139"/>
    </row>
    <row r="64" spans="2:23" ht="11.25">
      <c r="B64" s="250" t="s">
        <v>34</v>
      </c>
      <c r="C64" s="135"/>
      <c r="D64" s="139">
        <v>675</v>
      </c>
      <c r="E64" s="139">
        <v>675</v>
      </c>
      <c r="F64" s="139">
        <v>750</v>
      </c>
      <c r="G64" s="139">
        <v>675</v>
      </c>
      <c r="H64" s="139">
        <v>675</v>
      </c>
      <c r="I64" s="139">
        <v>750</v>
      </c>
      <c r="J64" s="139">
        <v>675</v>
      </c>
      <c r="K64" s="139">
        <v>675</v>
      </c>
      <c r="L64" s="139">
        <v>750</v>
      </c>
      <c r="M64" s="139">
        <v>675</v>
      </c>
      <c r="N64" s="139">
        <v>675</v>
      </c>
      <c r="O64" s="139">
        <v>750</v>
      </c>
      <c r="P64" s="385">
        <f t="shared" si="6"/>
        <v>8400</v>
      </c>
      <c r="Q64" s="139"/>
      <c r="R64" s="139"/>
      <c r="S64" s="139"/>
      <c r="T64" s="139"/>
      <c r="U64" s="150"/>
      <c r="V64" s="139"/>
      <c r="W64" s="139"/>
    </row>
    <row r="65" spans="2:23" ht="11.25">
      <c r="B65" s="250" t="s">
        <v>84</v>
      </c>
      <c r="C65" s="135"/>
      <c r="D65" s="142"/>
      <c r="E65" s="142"/>
      <c r="F65" s="142"/>
      <c r="G65" s="142"/>
      <c r="H65" s="142"/>
      <c r="I65" s="144"/>
      <c r="J65" s="144"/>
      <c r="K65" s="144"/>
      <c r="L65" s="144"/>
      <c r="M65" s="144"/>
      <c r="N65" s="144"/>
      <c r="O65" s="144"/>
      <c r="P65" s="142">
        <f t="shared" si="6"/>
        <v>0</v>
      </c>
      <c r="Q65" s="139"/>
      <c r="R65" s="142">
        <v>0</v>
      </c>
      <c r="S65" s="142">
        <f t="shared" si="4"/>
        <v>0</v>
      </c>
      <c r="T65" s="139"/>
      <c r="U65" s="139"/>
      <c r="V65" s="139"/>
      <c r="W65" s="139"/>
    </row>
    <row r="66" spans="1:23" s="145" customFormat="1" ht="11.25">
      <c r="A66" s="145" t="s">
        <v>59</v>
      </c>
      <c r="B66" s="149"/>
      <c r="D66" s="146">
        <f aca="true" t="shared" si="7" ref="D66:P66">SUM(D29:D65)</f>
        <v>31943.962032</v>
      </c>
      <c r="E66" s="146">
        <f t="shared" si="7"/>
        <v>31867.031592</v>
      </c>
      <c r="F66" s="146">
        <f t="shared" si="7"/>
        <v>36445.10589</v>
      </c>
      <c r="G66" s="146">
        <f t="shared" si="7"/>
        <v>31742.031592</v>
      </c>
      <c r="H66" s="146">
        <f t="shared" si="7"/>
        <v>31884.347992</v>
      </c>
      <c r="I66" s="146">
        <f t="shared" si="7"/>
        <v>40357.961154</v>
      </c>
      <c r="J66" s="146">
        <f t="shared" si="7"/>
        <v>31793.347992</v>
      </c>
      <c r="K66" s="146">
        <f t="shared" si="7"/>
        <v>31767.031592</v>
      </c>
      <c r="L66" s="146">
        <f t="shared" si="7"/>
        <v>36668.789489999996</v>
      </c>
      <c r="M66" s="146">
        <f t="shared" si="7"/>
        <v>31917.031592</v>
      </c>
      <c r="N66" s="146">
        <f t="shared" si="7"/>
        <v>32093.347992</v>
      </c>
      <c r="O66" s="146">
        <f t="shared" si="7"/>
        <v>40256.539489999996</v>
      </c>
      <c r="P66" s="146">
        <f t="shared" si="7"/>
        <v>408736.52839999995</v>
      </c>
      <c r="R66" s="146">
        <f>SUM(R23:R65)</f>
        <v>321120</v>
      </c>
      <c r="S66" s="146">
        <f>SUM(S23:S65)</f>
        <v>-308182.05679999996</v>
      </c>
      <c r="T66" s="148"/>
      <c r="U66" s="148"/>
      <c r="V66" s="148"/>
      <c r="W66" s="148"/>
    </row>
    <row r="67" spans="4:23" ht="11.25">
      <c r="D67" s="139"/>
      <c r="E67" s="139"/>
      <c r="F67" s="139"/>
      <c r="G67" s="139"/>
      <c r="H67" s="139"/>
      <c r="I67" s="139"/>
      <c r="J67" s="138"/>
      <c r="K67" s="138"/>
      <c r="L67" s="138"/>
      <c r="M67" s="138"/>
      <c r="N67" s="138"/>
      <c r="O67" s="140"/>
      <c r="P67" s="139"/>
      <c r="Q67" s="139"/>
      <c r="R67" s="139"/>
      <c r="S67" s="139"/>
      <c r="T67" s="139"/>
      <c r="U67" s="139"/>
      <c r="V67" s="139"/>
      <c r="W67" s="139"/>
    </row>
    <row r="68" spans="1:23" s="129" customFormat="1" ht="12" thickBot="1">
      <c r="A68" s="151" t="s">
        <v>60</v>
      </c>
      <c r="B68" s="251"/>
      <c r="C68" s="151"/>
      <c r="D68" s="152">
        <f aca="true" t="shared" si="8" ref="D68:P68">+D21-D66</f>
        <v>5623.037968000001</v>
      </c>
      <c r="E68" s="152">
        <f t="shared" si="8"/>
        <v>1499.9684080000006</v>
      </c>
      <c r="F68" s="152">
        <f t="shared" si="8"/>
        <v>421.8941100000011</v>
      </c>
      <c r="G68" s="152">
        <f t="shared" si="8"/>
        <v>625.9684080000006</v>
      </c>
      <c r="H68" s="152">
        <f t="shared" si="8"/>
        <v>487.65200800000093</v>
      </c>
      <c r="I68" s="152">
        <f t="shared" si="8"/>
        <v>-7985.961153999997</v>
      </c>
      <c r="J68" s="152">
        <f t="shared" si="8"/>
        <v>578.6520080000009</v>
      </c>
      <c r="K68" s="152">
        <f t="shared" si="8"/>
        <v>604.9684080000006</v>
      </c>
      <c r="L68" s="152">
        <f t="shared" si="8"/>
        <v>198.21051000000443</v>
      </c>
      <c r="M68" s="152">
        <f t="shared" si="8"/>
        <v>454.96840800000064</v>
      </c>
      <c r="N68" s="152">
        <f t="shared" si="8"/>
        <v>278.65200800000093</v>
      </c>
      <c r="O68" s="152">
        <f t="shared" si="8"/>
        <v>-3389.5394899999956</v>
      </c>
      <c r="P68" s="152">
        <f t="shared" si="8"/>
        <v>-601.528399999952</v>
      </c>
      <c r="Q68" s="147"/>
      <c r="R68" s="152">
        <f>+R21-R66</f>
        <v>-174470</v>
      </c>
      <c r="S68" s="152">
        <f>+P68-R68</f>
        <v>173868.47160000005</v>
      </c>
      <c r="T68" s="147"/>
      <c r="U68" s="147"/>
      <c r="V68" s="147"/>
      <c r="W68" s="147"/>
    </row>
    <row r="69" spans="4:23" ht="12" thickTop="1">
      <c r="D69" s="139"/>
      <c r="E69" s="139"/>
      <c r="F69" s="139"/>
      <c r="G69" s="139"/>
      <c r="H69" s="139"/>
      <c r="I69" s="139"/>
      <c r="J69" s="138"/>
      <c r="K69" s="138"/>
      <c r="L69" s="138"/>
      <c r="M69" s="138"/>
      <c r="N69" s="138"/>
      <c r="O69" s="140"/>
      <c r="P69" s="139">
        <f>P21-P66-P68</f>
        <v>0</v>
      </c>
      <c r="Q69" s="139"/>
      <c r="R69" s="139"/>
      <c r="S69" s="139"/>
      <c r="T69" s="139"/>
      <c r="U69" s="139"/>
      <c r="V69" s="139"/>
      <c r="W69" s="139"/>
    </row>
    <row r="70" spans="4:23" ht="11.25">
      <c r="D70" s="139"/>
      <c r="E70" s="139"/>
      <c r="F70" s="139"/>
      <c r="G70" s="139"/>
      <c r="H70" s="139"/>
      <c r="I70" s="139"/>
      <c r="J70" s="138"/>
      <c r="K70" s="138"/>
      <c r="L70" s="138"/>
      <c r="M70" s="138"/>
      <c r="N70" s="138"/>
      <c r="O70" s="140"/>
      <c r="P70" s="139"/>
      <c r="Q70" s="139"/>
      <c r="R70" s="139"/>
      <c r="S70" s="139"/>
      <c r="T70" s="139"/>
      <c r="U70" s="139"/>
      <c r="V70" s="139"/>
      <c r="W70" s="139"/>
    </row>
    <row r="71" spans="4:23" ht="11.25">
      <c r="D71" s="139"/>
      <c r="E71" s="139"/>
      <c r="F71" s="139"/>
      <c r="G71" s="139"/>
      <c r="H71" s="139"/>
      <c r="I71" s="139"/>
      <c r="J71" s="138"/>
      <c r="K71" s="138"/>
      <c r="L71" s="138"/>
      <c r="M71" s="138"/>
      <c r="N71" s="138"/>
      <c r="O71" s="140"/>
      <c r="P71" s="139"/>
      <c r="Q71" s="139"/>
      <c r="R71" s="139"/>
      <c r="S71" s="139"/>
      <c r="T71" s="139"/>
      <c r="U71" s="139"/>
      <c r="V71" s="139"/>
      <c r="W71" s="139"/>
    </row>
    <row r="72" spans="2:19" s="145" customFormat="1" ht="11.25">
      <c r="B72" s="283"/>
      <c r="D72" s="270"/>
      <c r="E72" s="270"/>
      <c r="F72" s="270"/>
      <c r="G72" s="270"/>
      <c r="H72" s="270"/>
      <c r="I72" s="270"/>
      <c r="J72" s="270"/>
      <c r="K72" s="270"/>
      <c r="L72" s="270"/>
      <c r="M72" s="270"/>
      <c r="N72" s="270"/>
      <c r="O72" s="271"/>
      <c r="P72" s="270"/>
      <c r="R72" s="270"/>
      <c r="S72" s="270"/>
    </row>
    <row r="73" spans="1:21" s="269" customFormat="1" ht="11.25">
      <c r="A73" s="145"/>
      <c r="B73" s="283"/>
      <c r="D73" s="272"/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73"/>
      <c r="P73" s="272"/>
      <c r="R73" s="272"/>
      <c r="S73" s="272"/>
      <c r="U73" s="274"/>
    </row>
    <row r="74" spans="2:15" s="247" customFormat="1" ht="5.25" customHeight="1">
      <c r="B74" s="250"/>
      <c r="O74" s="250"/>
    </row>
    <row r="75" spans="1:23" s="247" customFormat="1" ht="11.25">
      <c r="A75" s="145"/>
      <c r="B75" s="250"/>
      <c r="D75" s="275"/>
      <c r="E75" s="275"/>
      <c r="F75" s="275"/>
      <c r="G75" s="275"/>
      <c r="H75" s="275"/>
      <c r="I75" s="276"/>
      <c r="J75" s="276"/>
      <c r="K75" s="276"/>
      <c r="L75" s="276"/>
      <c r="M75" s="276"/>
      <c r="N75" s="276"/>
      <c r="O75" s="276"/>
      <c r="P75" s="275"/>
      <c r="Q75" s="275"/>
      <c r="R75" s="275"/>
      <c r="S75" s="275"/>
      <c r="T75" s="275"/>
      <c r="U75" s="275"/>
      <c r="V75" s="275"/>
      <c r="W75" s="275"/>
    </row>
    <row r="76" spans="2:23" s="247" customFormat="1" ht="11.25">
      <c r="B76" s="250"/>
      <c r="D76" s="275"/>
      <c r="E76" s="275"/>
      <c r="F76" s="275"/>
      <c r="G76" s="275"/>
      <c r="H76" s="275"/>
      <c r="I76" s="276"/>
      <c r="J76" s="276"/>
      <c r="K76" s="276"/>
      <c r="L76" s="276"/>
      <c r="M76" s="276"/>
      <c r="N76" s="276"/>
      <c r="O76" s="276"/>
      <c r="P76" s="275"/>
      <c r="Q76" s="275"/>
      <c r="R76" s="275"/>
      <c r="S76" s="275"/>
      <c r="T76" s="275"/>
      <c r="U76" s="275"/>
      <c r="V76" s="275"/>
      <c r="W76" s="275"/>
    </row>
    <row r="77" spans="2:23" s="247" customFormat="1" ht="11.25">
      <c r="B77" s="250"/>
      <c r="D77" s="275"/>
      <c r="E77" s="275"/>
      <c r="F77" s="275"/>
      <c r="G77" s="275"/>
      <c r="H77" s="275"/>
      <c r="I77" s="276"/>
      <c r="J77" s="276"/>
      <c r="K77" s="276"/>
      <c r="L77" s="276"/>
      <c r="M77" s="276"/>
      <c r="N77" s="276"/>
      <c r="O77" s="276"/>
      <c r="P77" s="275"/>
      <c r="Q77" s="275"/>
      <c r="R77" s="275"/>
      <c r="S77" s="275"/>
      <c r="T77" s="275"/>
      <c r="U77" s="275"/>
      <c r="V77" s="275"/>
      <c r="W77" s="275"/>
    </row>
    <row r="78" spans="2:23" s="247" customFormat="1" ht="11.25">
      <c r="B78" s="250"/>
      <c r="D78" s="275"/>
      <c r="I78" s="276"/>
      <c r="J78" s="276"/>
      <c r="K78" s="276"/>
      <c r="L78" s="276"/>
      <c r="M78" s="276"/>
      <c r="N78" s="276"/>
      <c r="O78" s="276"/>
      <c r="P78" s="275"/>
      <c r="Q78" s="275"/>
      <c r="R78" s="275"/>
      <c r="S78" s="275"/>
      <c r="T78" s="275"/>
      <c r="U78" s="275"/>
      <c r="V78" s="275"/>
      <c r="W78" s="275"/>
    </row>
    <row r="79" spans="2:23" s="247" customFormat="1" ht="11.25">
      <c r="B79" s="250"/>
      <c r="D79" s="275"/>
      <c r="E79" s="275"/>
      <c r="F79" s="275"/>
      <c r="G79" s="275"/>
      <c r="H79" s="275"/>
      <c r="I79" s="276"/>
      <c r="J79" s="276"/>
      <c r="K79" s="276"/>
      <c r="L79" s="276"/>
      <c r="M79" s="276"/>
      <c r="N79" s="276"/>
      <c r="O79" s="276"/>
      <c r="P79" s="275"/>
      <c r="Q79" s="275"/>
      <c r="R79" s="275"/>
      <c r="S79" s="275"/>
      <c r="T79" s="275"/>
      <c r="U79" s="275"/>
      <c r="V79" s="275"/>
      <c r="W79" s="275"/>
    </row>
    <row r="80" spans="2:23" s="247" customFormat="1" ht="11.25">
      <c r="B80" s="250"/>
      <c r="D80" s="275"/>
      <c r="E80" s="275"/>
      <c r="F80" s="275"/>
      <c r="G80" s="275"/>
      <c r="H80" s="275"/>
      <c r="I80" s="276"/>
      <c r="J80" s="276"/>
      <c r="K80" s="276"/>
      <c r="L80" s="276"/>
      <c r="M80" s="276"/>
      <c r="N80" s="276"/>
      <c r="O80" s="276"/>
      <c r="P80" s="275"/>
      <c r="Q80" s="275"/>
      <c r="R80" s="275"/>
      <c r="S80" s="275"/>
      <c r="T80" s="275"/>
      <c r="U80" s="275"/>
      <c r="V80" s="275"/>
      <c r="W80" s="275"/>
    </row>
    <row r="81" spans="2:23" s="247" customFormat="1" ht="11.25">
      <c r="B81" s="250"/>
      <c r="D81" s="275"/>
      <c r="E81" s="275"/>
      <c r="F81" s="275"/>
      <c r="G81" s="275"/>
      <c r="H81" s="275"/>
      <c r="I81" s="276"/>
      <c r="J81" s="276"/>
      <c r="K81" s="276"/>
      <c r="L81" s="276"/>
      <c r="M81" s="276"/>
      <c r="N81" s="276"/>
      <c r="O81" s="276"/>
      <c r="P81" s="275"/>
      <c r="Q81" s="275"/>
      <c r="R81" s="275"/>
      <c r="S81" s="275"/>
      <c r="T81" s="275"/>
      <c r="U81" s="275"/>
      <c r="V81" s="275"/>
      <c r="W81" s="275"/>
    </row>
    <row r="82" spans="2:23" s="247" customFormat="1" ht="11.25">
      <c r="B82" s="250"/>
      <c r="C82" s="268"/>
      <c r="D82" s="275"/>
      <c r="E82" s="275"/>
      <c r="F82" s="275"/>
      <c r="G82" s="275"/>
      <c r="H82" s="275"/>
      <c r="I82" s="276"/>
      <c r="J82" s="276"/>
      <c r="K82" s="276"/>
      <c r="L82" s="276"/>
      <c r="M82" s="276"/>
      <c r="N82" s="276"/>
      <c r="O82" s="276"/>
      <c r="P82" s="275"/>
      <c r="Q82" s="275"/>
      <c r="R82" s="275"/>
      <c r="S82" s="275"/>
      <c r="T82" s="275"/>
      <c r="U82" s="275"/>
      <c r="V82" s="275"/>
      <c r="W82" s="275"/>
    </row>
    <row r="83" spans="2:23" s="247" customFormat="1" ht="11.25">
      <c r="B83" s="250"/>
      <c r="D83" s="275"/>
      <c r="E83" s="275"/>
      <c r="F83" s="275"/>
      <c r="G83" s="275"/>
      <c r="H83" s="275"/>
      <c r="I83" s="276"/>
      <c r="J83" s="276"/>
      <c r="K83" s="276"/>
      <c r="L83" s="276"/>
      <c r="M83" s="276"/>
      <c r="N83" s="276"/>
      <c r="O83" s="276"/>
      <c r="P83" s="275"/>
      <c r="Q83" s="275"/>
      <c r="R83" s="275"/>
      <c r="S83" s="275"/>
      <c r="T83" s="275"/>
      <c r="U83" s="275"/>
      <c r="V83" s="275"/>
      <c r="W83" s="275"/>
    </row>
    <row r="84" spans="2:23" s="247" customFormat="1" ht="11.25">
      <c r="B84" s="250"/>
      <c r="D84" s="275"/>
      <c r="E84" s="275"/>
      <c r="F84" s="275"/>
      <c r="G84" s="275"/>
      <c r="H84" s="275"/>
      <c r="I84" s="276"/>
      <c r="J84" s="276"/>
      <c r="K84" s="276"/>
      <c r="L84" s="276"/>
      <c r="M84" s="276"/>
      <c r="N84" s="276"/>
      <c r="O84" s="276"/>
      <c r="P84" s="275"/>
      <c r="Q84" s="275"/>
      <c r="R84" s="275"/>
      <c r="S84" s="275"/>
      <c r="T84" s="275"/>
      <c r="U84" s="275"/>
      <c r="V84" s="275"/>
      <c r="W84" s="275"/>
    </row>
    <row r="85" spans="2:23" s="247" customFormat="1" ht="11.25">
      <c r="B85" s="250"/>
      <c r="D85" s="275"/>
      <c r="E85" s="275"/>
      <c r="F85" s="275"/>
      <c r="G85" s="275"/>
      <c r="H85" s="275"/>
      <c r="I85" s="276"/>
      <c r="J85" s="276"/>
      <c r="K85" s="276"/>
      <c r="L85" s="276"/>
      <c r="M85" s="276"/>
      <c r="N85" s="276"/>
      <c r="O85" s="276"/>
      <c r="P85" s="275"/>
      <c r="Q85" s="275"/>
      <c r="R85" s="275"/>
      <c r="S85" s="275"/>
      <c r="T85" s="275"/>
      <c r="U85" s="275"/>
      <c r="V85" s="275"/>
      <c r="W85" s="275"/>
    </row>
    <row r="86" spans="2:23" s="247" customFormat="1" ht="11.25">
      <c r="B86" s="250"/>
      <c r="D86" s="275"/>
      <c r="E86" s="275"/>
      <c r="F86" s="275"/>
      <c r="G86" s="275"/>
      <c r="H86" s="275"/>
      <c r="I86" s="276"/>
      <c r="J86" s="276"/>
      <c r="K86" s="276"/>
      <c r="L86" s="276"/>
      <c r="M86" s="276"/>
      <c r="N86" s="276"/>
      <c r="O86" s="276"/>
      <c r="P86" s="275"/>
      <c r="Q86" s="275"/>
      <c r="R86" s="275"/>
      <c r="S86" s="275"/>
      <c r="T86" s="275"/>
      <c r="U86" s="275"/>
      <c r="V86" s="275"/>
      <c r="W86" s="275"/>
    </row>
    <row r="87" spans="2:23" s="247" customFormat="1" ht="11.25">
      <c r="B87" s="250"/>
      <c r="D87" s="275"/>
      <c r="E87" s="275"/>
      <c r="F87" s="275"/>
      <c r="G87" s="275"/>
      <c r="H87" s="275"/>
      <c r="I87" s="276"/>
      <c r="J87" s="276"/>
      <c r="K87" s="276"/>
      <c r="L87" s="276"/>
      <c r="M87" s="276"/>
      <c r="N87" s="276"/>
      <c r="O87" s="276"/>
      <c r="P87" s="275"/>
      <c r="Q87" s="275"/>
      <c r="R87" s="275"/>
      <c r="S87" s="275"/>
      <c r="T87" s="275"/>
      <c r="U87" s="275"/>
      <c r="V87" s="275"/>
      <c r="W87" s="275"/>
    </row>
    <row r="88" spans="2:23" s="247" customFormat="1" ht="11.25">
      <c r="B88" s="250"/>
      <c r="D88" s="275"/>
      <c r="E88" s="275"/>
      <c r="F88" s="275"/>
      <c r="G88" s="275"/>
      <c r="H88" s="275"/>
      <c r="I88" s="276"/>
      <c r="J88" s="276"/>
      <c r="K88" s="276"/>
      <c r="L88" s="276"/>
      <c r="M88" s="276"/>
      <c r="N88" s="276"/>
      <c r="O88" s="276"/>
      <c r="P88" s="275"/>
      <c r="Q88" s="275"/>
      <c r="R88" s="275"/>
      <c r="S88" s="275"/>
      <c r="T88" s="275"/>
      <c r="U88" s="275"/>
      <c r="V88" s="275"/>
      <c r="W88" s="275"/>
    </row>
    <row r="89" spans="2:23" s="247" customFormat="1" ht="11.25">
      <c r="B89" s="250"/>
      <c r="D89" s="275"/>
      <c r="E89" s="275"/>
      <c r="F89" s="275"/>
      <c r="G89" s="275"/>
      <c r="H89" s="275"/>
      <c r="I89" s="276"/>
      <c r="J89" s="276"/>
      <c r="K89" s="276"/>
      <c r="L89" s="276"/>
      <c r="M89" s="276"/>
      <c r="N89" s="276"/>
      <c r="O89" s="276"/>
      <c r="P89" s="275"/>
      <c r="Q89" s="275"/>
      <c r="R89" s="275"/>
      <c r="S89" s="275"/>
      <c r="T89" s="275"/>
      <c r="U89" s="275"/>
      <c r="V89" s="275"/>
      <c r="W89" s="275"/>
    </row>
    <row r="90" spans="2:23" s="145" customFormat="1" ht="11.25">
      <c r="B90" s="149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R90" s="146"/>
      <c r="S90" s="148"/>
      <c r="T90" s="148"/>
      <c r="U90" s="148"/>
      <c r="V90" s="148"/>
      <c r="W90" s="148"/>
    </row>
    <row r="91" spans="2:23" s="145" customFormat="1" ht="11.25">
      <c r="B91" s="149"/>
      <c r="J91" s="146"/>
      <c r="O91" s="149"/>
      <c r="R91" s="146"/>
      <c r="S91" s="148"/>
      <c r="T91" s="148"/>
      <c r="U91" s="148"/>
      <c r="V91" s="148"/>
      <c r="W91" s="148"/>
    </row>
    <row r="92" spans="1:23" s="247" customFormat="1" ht="11.25">
      <c r="A92" s="145"/>
      <c r="B92" s="250"/>
      <c r="D92" s="275"/>
      <c r="E92" s="275"/>
      <c r="F92" s="275"/>
      <c r="G92" s="275"/>
      <c r="H92" s="275"/>
      <c r="I92" s="276"/>
      <c r="J92" s="276"/>
      <c r="K92" s="276"/>
      <c r="L92" s="276"/>
      <c r="M92" s="276"/>
      <c r="N92" s="276"/>
      <c r="O92" s="276"/>
      <c r="P92" s="275"/>
      <c r="Q92" s="275"/>
      <c r="R92" s="275"/>
      <c r="S92" s="275"/>
      <c r="T92" s="275"/>
      <c r="U92" s="275"/>
      <c r="V92" s="275"/>
      <c r="W92" s="275"/>
    </row>
    <row r="93" spans="1:23" s="247" customFormat="1" ht="11.25">
      <c r="A93" s="145"/>
      <c r="B93" s="250"/>
      <c r="D93" s="275"/>
      <c r="E93" s="275"/>
      <c r="F93" s="275"/>
      <c r="G93" s="275"/>
      <c r="H93" s="275"/>
      <c r="I93" s="276"/>
      <c r="J93" s="276"/>
      <c r="K93" s="276"/>
      <c r="L93" s="276"/>
      <c r="M93" s="276"/>
      <c r="N93" s="276"/>
      <c r="O93" s="276"/>
      <c r="P93" s="275"/>
      <c r="Q93" s="275"/>
      <c r="R93" s="275"/>
      <c r="S93" s="275"/>
      <c r="T93" s="275"/>
      <c r="U93" s="275"/>
      <c r="V93" s="275"/>
      <c r="W93" s="275"/>
    </row>
    <row r="94" spans="2:23" s="247" customFormat="1" ht="11.25">
      <c r="B94" s="250"/>
      <c r="D94" s="275"/>
      <c r="E94" s="275"/>
      <c r="F94" s="275"/>
      <c r="G94" s="275"/>
      <c r="H94" s="275"/>
      <c r="I94" s="276"/>
      <c r="J94" s="276"/>
      <c r="K94" s="276"/>
      <c r="L94" s="276"/>
      <c r="M94" s="276"/>
      <c r="N94" s="276"/>
      <c r="O94" s="276"/>
      <c r="P94" s="275"/>
      <c r="Q94" s="275"/>
      <c r="R94" s="275"/>
      <c r="S94" s="275"/>
      <c r="T94" s="275"/>
      <c r="U94" s="275"/>
      <c r="V94" s="275"/>
      <c r="W94" s="275"/>
    </row>
    <row r="95" spans="2:23" s="247" customFormat="1" ht="11.25">
      <c r="B95" s="250"/>
      <c r="D95" s="275"/>
      <c r="E95" s="275"/>
      <c r="F95" s="275"/>
      <c r="G95" s="275"/>
      <c r="H95" s="275"/>
      <c r="I95" s="276"/>
      <c r="J95" s="276"/>
      <c r="K95" s="276"/>
      <c r="L95" s="276"/>
      <c r="M95" s="276"/>
      <c r="N95" s="276"/>
      <c r="O95" s="276"/>
      <c r="P95" s="275"/>
      <c r="Q95" s="275"/>
      <c r="R95" s="275"/>
      <c r="S95" s="275"/>
      <c r="T95" s="275"/>
      <c r="U95" s="275"/>
      <c r="V95" s="275"/>
      <c r="W95" s="275"/>
    </row>
    <row r="96" spans="2:23" s="247" customFormat="1" ht="11.25">
      <c r="B96" s="250"/>
      <c r="D96" s="275"/>
      <c r="E96" s="275"/>
      <c r="F96" s="275"/>
      <c r="G96" s="275"/>
      <c r="H96" s="275"/>
      <c r="I96" s="276"/>
      <c r="J96" s="276"/>
      <c r="K96" s="276"/>
      <c r="L96" s="276"/>
      <c r="M96" s="276"/>
      <c r="N96" s="276"/>
      <c r="O96" s="276"/>
      <c r="P96" s="275"/>
      <c r="Q96" s="275"/>
      <c r="R96" s="275"/>
      <c r="S96" s="275"/>
      <c r="T96" s="275"/>
      <c r="U96" s="275"/>
      <c r="V96" s="275"/>
      <c r="W96" s="275"/>
    </row>
    <row r="97" spans="2:23" s="247" customFormat="1" ht="11.25">
      <c r="B97" s="250"/>
      <c r="D97" s="275"/>
      <c r="E97" s="275"/>
      <c r="F97" s="275"/>
      <c r="G97" s="275"/>
      <c r="H97" s="275"/>
      <c r="I97" s="276"/>
      <c r="J97" s="276"/>
      <c r="K97" s="276"/>
      <c r="L97" s="276"/>
      <c r="M97" s="276"/>
      <c r="N97" s="276"/>
      <c r="O97" s="276"/>
      <c r="P97" s="275"/>
      <c r="Q97" s="275"/>
      <c r="R97" s="275"/>
      <c r="S97" s="275"/>
      <c r="T97" s="275"/>
      <c r="U97" s="275"/>
      <c r="V97" s="275"/>
      <c r="W97" s="275"/>
    </row>
    <row r="98" spans="2:23" s="247" customFormat="1" ht="11.25">
      <c r="B98" s="250"/>
      <c r="D98" s="275"/>
      <c r="E98" s="275"/>
      <c r="F98" s="275"/>
      <c r="G98" s="275"/>
      <c r="H98" s="275"/>
      <c r="I98" s="275"/>
      <c r="J98" s="275"/>
      <c r="K98" s="275"/>
      <c r="L98" s="275"/>
      <c r="M98" s="275"/>
      <c r="N98" s="275"/>
      <c r="O98" s="275"/>
      <c r="P98" s="275"/>
      <c r="Q98" s="275"/>
      <c r="R98" s="275"/>
      <c r="S98" s="275"/>
      <c r="T98" s="275"/>
      <c r="U98" s="275"/>
      <c r="V98" s="275"/>
      <c r="W98" s="275"/>
    </row>
    <row r="99" spans="2:23" s="247" customFormat="1" ht="11.25">
      <c r="B99" s="250"/>
      <c r="D99" s="275"/>
      <c r="E99" s="275"/>
      <c r="F99" s="275"/>
      <c r="G99" s="275"/>
      <c r="H99" s="275"/>
      <c r="I99" s="276"/>
      <c r="J99" s="276"/>
      <c r="K99" s="276"/>
      <c r="L99" s="276"/>
      <c r="M99" s="276"/>
      <c r="N99" s="276"/>
      <c r="O99" s="276"/>
      <c r="P99" s="275"/>
      <c r="Q99" s="275"/>
      <c r="R99" s="275"/>
      <c r="S99" s="275"/>
      <c r="T99" s="275"/>
      <c r="U99" s="275"/>
      <c r="V99" s="275"/>
      <c r="W99" s="275"/>
    </row>
    <row r="100" spans="2:23" s="247" customFormat="1" ht="11.25">
      <c r="B100" s="250"/>
      <c r="D100" s="275"/>
      <c r="E100" s="275"/>
      <c r="F100" s="275"/>
      <c r="G100" s="275"/>
      <c r="H100" s="275"/>
      <c r="I100" s="276"/>
      <c r="J100" s="276"/>
      <c r="K100" s="276"/>
      <c r="L100" s="276"/>
      <c r="M100" s="276"/>
      <c r="N100" s="276"/>
      <c r="O100" s="276"/>
      <c r="P100" s="275"/>
      <c r="Q100" s="275"/>
      <c r="R100" s="275"/>
      <c r="S100" s="275"/>
      <c r="T100" s="275"/>
      <c r="U100" s="275"/>
      <c r="V100" s="275"/>
      <c r="W100" s="275"/>
    </row>
    <row r="101" spans="2:23" s="247" customFormat="1" ht="11.25">
      <c r="B101" s="250"/>
      <c r="D101" s="275"/>
      <c r="E101" s="275"/>
      <c r="F101" s="275"/>
      <c r="G101" s="275"/>
      <c r="H101" s="275"/>
      <c r="I101" s="276"/>
      <c r="J101" s="276"/>
      <c r="K101" s="276"/>
      <c r="L101" s="276"/>
      <c r="M101" s="276"/>
      <c r="N101" s="276"/>
      <c r="O101" s="276"/>
      <c r="P101" s="275"/>
      <c r="Q101" s="275"/>
      <c r="R101" s="275"/>
      <c r="S101" s="275"/>
      <c r="T101" s="275"/>
      <c r="U101" s="275"/>
      <c r="V101" s="275"/>
      <c r="W101" s="275"/>
    </row>
    <row r="102" spans="2:23" s="247" customFormat="1" ht="11.25">
      <c r="B102" s="250"/>
      <c r="D102" s="275"/>
      <c r="E102" s="275"/>
      <c r="F102" s="275"/>
      <c r="G102" s="275"/>
      <c r="H102" s="275"/>
      <c r="I102" s="276"/>
      <c r="J102" s="276"/>
      <c r="K102" s="276"/>
      <c r="L102" s="276"/>
      <c r="M102" s="276"/>
      <c r="N102" s="276"/>
      <c r="O102" s="276"/>
      <c r="P102" s="275"/>
      <c r="Q102" s="275"/>
      <c r="R102" s="275"/>
      <c r="S102" s="275"/>
      <c r="T102" s="275"/>
      <c r="U102" s="275"/>
      <c r="V102" s="275"/>
      <c r="W102" s="275"/>
    </row>
    <row r="103" spans="2:23" s="247" customFormat="1" ht="11.25">
      <c r="B103" s="250"/>
      <c r="D103" s="275"/>
      <c r="E103" s="275"/>
      <c r="F103" s="275"/>
      <c r="G103" s="275"/>
      <c r="H103" s="275"/>
      <c r="I103" s="276"/>
      <c r="J103" s="276"/>
      <c r="K103" s="276"/>
      <c r="L103" s="276"/>
      <c r="M103" s="276"/>
      <c r="N103" s="276"/>
      <c r="O103" s="276"/>
      <c r="P103" s="275"/>
      <c r="Q103" s="275"/>
      <c r="R103" s="275"/>
      <c r="S103" s="275"/>
      <c r="T103" s="275"/>
      <c r="U103" s="275"/>
      <c r="V103" s="275"/>
      <c r="W103" s="275"/>
    </row>
    <row r="104" spans="2:23" s="247" customFormat="1" ht="11.25">
      <c r="B104" s="250"/>
      <c r="D104" s="275"/>
      <c r="E104" s="275"/>
      <c r="F104" s="275"/>
      <c r="G104" s="275"/>
      <c r="H104" s="275"/>
      <c r="I104" s="276"/>
      <c r="J104" s="276"/>
      <c r="K104" s="276"/>
      <c r="L104" s="276"/>
      <c r="M104" s="276"/>
      <c r="N104" s="276"/>
      <c r="O104" s="276"/>
      <c r="P104" s="275"/>
      <c r="Q104" s="275"/>
      <c r="R104" s="275"/>
      <c r="S104" s="275"/>
      <c r="T104" s="275"/>
      <c r="U104" s="275"/>
      <c r="V104" s="275"/>
      <c r="W104" s="275"/>
    </row>
    <row r="105" spans="2:23" s="247" customFormat="1" ht="11.25">
      <c r="B105" s="250"/>
      <c r="D105" s="275"/>
      <c r="E105" s="275"/>
      <c r="F105" s="275"/>
      <c r="G105" s="275"/>
      <c r="H105" s="275"/>
      <c r="I105" s="276"/>
      <c r="J105" s="276"/>
      <c r="K105" s="276"/>
      <c r="L105" s="276"/>
      <c r="M105" s="276"/>
      <c r="N105" s="276"/>
      <c r="O105" s="276"/>
      <c r="P105" s="275"/>
      <c r="Q105" s="275"/>
      <c r="R105" s="275"/>
      <c r="S105" s="275"/>
      <c r="T105" s="275"/>
      <c r="U105" s="275"/>
      <c r="V105" s="275"/>
      <c r="W105" s="275"/>
    </row>
    <row r="106" spans="2:23" s="247" customFormat="1" ht="11.25">
      <c r="B106" s="250"/>
      <c r="D106" s="275"/>
      <c r="E106" s="275"/>
      <c r="F106" s="275"/>
      <c r="G106" s="275"/>
      <c r="H106" s="275"/>
      <c r="I106" s="276"/>
      <c r="J106" s="276"/>
      <c r="K106" s="276"/>
      <c r="L106" s="276"/>
      <c r="M106" s="276"/>
      <c r="N106" s="276"/>
      <c r="O106" s="276"/>
      <c r="P106" s="275"/>
      <c r="Q106" s="275"/>
      <c r="R106" s="275"/>
      <c r="S106" s="275"/>
      <c r="T106" s="275"/>
      <c r="U106" s="275"/>
      <c r="V106" s="275"/>
      <c r="W106" s="275"/>
    </row>
    <row r="107" spans="2:23" s="247" customFormat="1" ht="11.25">
      <c r="B107" s="250"/>
      <c r="C107" s="268"/>
      <c r="D107" s="275"/>
      <c r="I107" s="276"/>
      <c r="J107" s="276"/>
      <c r="K107" s="276"/>
      <c r="L107" s="276"/>
      <c r="M107" s="276"/>
      <c r="N107" s="276"/>
      <c r="O107" s="276"/>
      <c r="P107" s="275"/>
      <c r="Q107" s="275"/>
      <c r="R107" s="275"/>
      <c r="S107" s="275"/>
      <c r="T107" s="275"/>
      <c r="U107" s="275"/>
      <c r="V107" s="275"/>
      <c r="W107" s="275"/>
    </row>
    <row r="108" spans="2:23" s="247" customFormat="1" ht="11.25">
      <c r="B108" s="250"/>
      <c r="D108" s="275"/>
      <c r="E108" s="275"/>
      <c r="F108" s="275"/>
      <c r="G108" s="275"/>
      <c r="H108" s="275"/>
      <c r="I108" s="276"/>
      <c r="J108" s="276"/>
      <c r="K108" s="276"/>
      <c r="L108" s="276"/>
      <c r="M108" s="276"/>
      <c r="N108" s="276"/>
      <c r="O108" s="276"/>
      <c r="P108" s="275"/>
      <c r="Q108" s="275"/>
      <c r="R108" s="275"/>
      <c r="S108" s="275"/>
      <c r="T108" s="275"/>
      <c r="U108" s="275"/>
      <c r="V108" s="275"/>
      <c r="W108" s="275"/>
    </row>
    <row r="109" spans="2:23" s="247" customFormat="1" ht="11.25">
      <c r="B109" s="250"/>
      <c r="D109" s="275"/>
      <c r="E109" s="275"/>
      <c r="F109" s="275"/>
      <c r="G109" s="275"/>
      <c r="H109" s="275"/>
      <c r="I109" s="276"/>
      <c r="J109" s="276"/>
      <c r="K109" s="276"/>
      <c r="L109" s="276"/>
      <c r="M109" s="276"/>
      <c r="N109" s="276"/>
      <c r="O109" s="276"/>
      <c r="P109" s="275"/>
      <c r="Q109" s="275"/>
      <c r="R109" s="275"/>
      <c r="S109" s="275"/>
      <c r="T109" s="275"/>
      <c r="U109" s="275"/>
      <c r="V109" s="275"/>
      <c r="W109" s="275"/>
    </row>
    <row r="110" spans="2:23" s="247" customFormat="1" ht="11.25">
      <c r="B110" s="250"/>
      <c r="D110" s="275"/>
      <c r="E110" s="275"/>
      <c r="F110" s="275"/>
      <c r="G110" s="275"/>
      <c r="H110" s="275"/>
      <c r="I110" s="276"/>
      <c r="J110" s="276"/>
      <c r="K110" s="276"/>
      <c r="L110" s="276"/>
      <c r="M110" s="276"/>
      <c r="N110" s="276"/>
      <c r="O110" s="276"/>
      <c r="P110" s="275"/>
      <c r="Q110" s="275"/>
      <c r="R110" s="275"/>
      <c r="S110" s="275"/>
      <c r="T110" s="275"/>
      <c r="U110" s="275"/>
      <c r="V110" s="275"/>
      <c r="W110" s="275"/>
    </row>
    <row r="111" spans="2:23" s="247" customFormat="1" ht="11.25">
      <c r="B111" s="250"/>
      <c r="D111" s="275"/>
      <c r="E111" s="275"/>
      <c r="F111" s="275"/>
      <c r="G111" s="275"/>
      <c r="H111" s="275"/>
      <c r="I111" s="276"/>
      <c r="J111" s="276"/>
      <c r="K111" s="276"/>
      <c r="L111" s="276"/>
      <c r="M111" s="276"/>
      <c r="N111" s="276"/>
      <c r="O111" s="276"/>
      <c r="P111" s="275"/>
      <c r="Q111" s="275"/>
      <c r="R111" s="275"/>
      <c r="S111" s="275"/>
      <c r="T111" s="275"/>
      <c r="U111" s="275"/>
      <c r="V111" s="275"/>
      <c r="W111" s="275"/>
    </row>
    <row r="112" spans="2:23" s="247" customFormat="1" ht="11.25">
      <c r="B112" s="250"/>
      <c r="D112" s="275"/>
      <c r="E112" s="275"/>
      <c r="F112" s="275"/>
      <c r="G112" s="275"/>
      <c r="H112" s="275"/>
      <c r="I112" s="276"/>
      <c r="J112" s="276"/>
      <c r="K112" s="276"/>
      <c r="L112" s="276"/>
      <c r="M112" s="276"/>
      <c r="N112" s="276"/>
      <c r="O112" s="276"/>
      <c r="P112" s="275"/>
      <c r="Q112" s="275"/>
      <c r="R112" s="275"/>
      <c r="S112" s="275"/>
      <c r="T112" s="275"/>
      <c r="U112" s="275"/>
      <c r="V112" s="275"/>
      <c r="W112" s="275"/>
    </row>
    <row r="113" spans="2:23" s="247" customFormat="1" ht="11.25">
      <c r="B113" s="250"/>
      <c r="D113" s="275"/>
      <c r="E113" s="275"/>
      <c r="F113" s="275"/>
      <c r="G113" s="275"/>
      <c r="H113" s="275"/>
      <c r="I113" s="276"/>
      <c r="J113" s="276"/>
      <c r="K113" s="276"/>
      <c r="L113" s="276"/>
      <c r="M113" s="276"/>
      <c r="N113" s="276"/>
      <c r="O113" s="276"/>
      <c r="P113" s="275"/>
      <c r="Q113" s="275"/>
      <c r="R113" s="275"/>
      <c r="S113" s="275"/>
      <c r="T113" s="275"/>
      <c r="U113" s="277"/>
      <c r="V113" s="275"/>
      <c r="W113" s="275"/>
    </row>
    <row r="114" spans="2:23" s="247" customFormat="1" ht="11.25">
      <c r="B114" s="250"/>
      <c r="D114" s="275"/>
      <c r="E114" s="275"/>
      <c r="F114" s="275"/>
      <c r="G114" s="275"/>
      <c r="H114" s="275"/>
      <c r="I114" s="276"/>
      <c r="J114" s="276"/>
      <c r="K114" s="276"/>
      <c r="L114" s="276"/>
      <c r="M114" s="276"/>
      <c r="N114" s="276"/>
      <c r="O114" s="276"/>
      <c r="P114" s="275"/>
      <c r="Q114" s="275"/>
      <c r="R114" s="275"/>
      <c r="S114" s="275"/>
      <c r="T114" s="275"/>
      <c r="U114" s="275"/>
      <c r="V114" s="275"/>
      <c r="W114" s="275"/>
    </row>
    <row r="115" spans="2:23" s="247" customFormat="1" ht="11.25">
      <c r="B115" s="250"/>
      <c r="D115" s="275"/>
      <c r="E115" s="275"/>
      <c r="F115" s="275"/>
      <c r="G115" s="275"/>
      <c r="H115" s="275"/>
      <c r="I115" s="276"/>
      <c r="J115" s="276"/>
      <c r="K115" s="276"/>
      <c r="L115" s="276"/>
      <c r="M115" s="276"/>
      <c r="N115" s="276"/>
      <c r="O115" s="276"/>
      <c r="P115" s="275"/>
      <c r="Q115" s="275"/>
      <c r="R115" s="275"/>
      <c r="S115" s="275"/>
      <c r="T115" s="275"/>
      <c r="U115" s="275"/>
      <c r="V115" s="275"/>
      <c r="W115" s="275"/>
    </row>
    <row r="116" spans="2:23" s="247" customFormat="1" ht="11.25">
      <c r="B116" s="250"/>
      <c r="D116" s="275"/>
      <c r="E116" s="275"/>
      <c r="F116" s="275"/>
      <c r="G116" s="275"/>
      <c r="H116" s="275"/>
      <c r="I116" s="276"/>
      <c r="J116" s="276"/>
      <c r="K116" s="276"/>
      <c r="L116" s="276"/>
      <c r="M116" s="276"/>
      <c r="N116" s="276"/>
      <c r="O116" s="276"/>
      <c r="P116" s="275"/>
      <c r="Q116" s="275"/>
      <c r="R116" s="275"/>
      <c r="S116" s="275"/>
      <c r="T116" s="275"/>
      <c r="U116" s="275"/>
      <c r="V116" s="275"/>
      <c r="W116" s="275"/>
    </row>
    <row r="117" spans="2:23" s="247" customFormat="1" ht="11.25">
      <c r="B117" s="250"/>
      <c r="D117" s="275"/>
      <c r="E117" s="275"/>
      <c r="F117" s="275"/>
      <c r="G117" s="275"/>
      <c r="H117" s="275"/>
      <c r="I117" s="276"/>
      <c r="J117" s="276"/>
      <c r="K117" s="276"/>
      <c r="L117" s="276"/>
      <c r="M117" s="276"/>
      <c r="N117" s="276"/>
      <c r="O117" s="276"/>
      <c r="P117" s="275"/>
      <c r="Q117" s="275"/>
      <c r="R117" s="275"/>
      <c r="S117" s="275"/>
      <c r="T117" s="275"/>
      <c r="U117" s="275"/>
      <c r="V117" s="275"/>
      <c r="W117" s="275"/>
    </row>
    <row r="118" spans="2:23" s="247" customFormat="1" ht="11.25">
      <c r="B118" s="250"/>
      <c r="D118" s="275"/>
      <c r="E118" s="275"/>
      <c r="F118" s="275"/>
      <c r="G118" s="275"/>
      <c r="H118" s="275"/>
      <c r="I118" s="276"/>
      <c r="J118" s="276"/>
      <c r="K118" s="276"/>
      <c r="L118" s="276"/>
      <c r="M118" s="276"/>
      <c r="N118" s="276"/>
      <c r="O118" s="276"/>
      <c r="P118" s="275"/>
      <c r="Q118" s="275"/>
      <c r="R118" s="275"/>
      <c r="S118" s="275"/>
      <c r="T118" s="275"/>
      <c r="U118" s="275"/>
      <c r="V118" s="275"/>
      <c r="W118" s="275"/>
    </row>
    <row r="119" spans="2:23" s="247" customFormat="1" ht="11.25">
      <c r="B119" s="250"/>
      <c r="D119" s="275"/>
      <c r="E119" s="275"/>
      <c r="F119" s="275"/>
      <c r="G119" s="275"/>
      <c r="H119" s="275"/>
      <c r="I119" s="276"/>
      <c r="J119" s="276"/>
      <c r="K119" s="276"/>
      <c r="L119" s="276"/>
      <c r="M119" s="276"/>
      <c r="N119" s="276"/>
      <c r="O119" s="276"/>
      <c r="P119" s="275"/>
      <c r="Q119" s="275"/>
      <c r="R119" s="275"/>
      <c r="S119" s="275"/>
      <c r="T119" s="275"/>
      <c r="U119" s="275"/>
      <c r="V119" s="275"/>
      <c r="W119" s="275"/>
    </row>
    <row r="120" spans="2:23" s="247" customFormat="1" ht="11.25">
      <c r="B120" s="250"/>
      <c r="D120" s="275"/>
      <c r="E120" s="275"/>
      <c r="F120" s="275"/>
      <c r="G120" s="275"/>
      <c r="H120" s="275"/>
      <c r="I120" s="276"/>
      <c r="J120" s="276"/>
      <c r="K120" s="276"/>
      <c r="L120" s="276"/>
      <c r="M120" s="276"/>
      <c r="N120" s="276"/>
      <c r="O120" s="276"/>
      <c r="P120" s="275"/>
      <c r="Q120" s="275"/>
      <c r="R120" s="275"/>
      <c r="S120" s="275"/>
      <c r="T120" s="275"/>
      <c r="U120" s="275"/>
      <c r="V120" s="275"/>
      <c r="W120" s="275"/>
    </row>
    <row r="121" spans="2:23" s="247" customFormat="1" ht="11.25">
      <c r="B121" s="250"/>
      <c r="D121" s="275"/>
      <c r="E121" s="275"/>
      <c r="F121" s="275"/>
      <c r="G121" s="275"/>
      <c r="H121" s="275"/>
      <c r="I121" s="276"/>
      <c r="J121" s="276"/>
      <c r="K121" s="276"/>
      <c r="L121" s="276"/>
      <c r="M121" s="276"/>
      <c r="N121" s="276"/>
      <c r="O121" s="276"/>
      <c r="P121" s="275"/>
      <c r="Q121" s="275"/>
      <c r="R121" s="275"/>
      <c r="S121" s="275"/>
      <c r="T121" s="275"/>
      <c r="U121" s="275"/>
      <c r="V121" s="275"/>
      <c r="W121" s="275"/>
    </row>
    <row r="122" spans="2:23" s="247" customFormat="1" ht="11.25">
      <c r="B122" s="250"/>
      <c r="D122" s="275"/>
      <c r="E122" s="275"/>
      <c r="F122" s="275"/>
      <c r="G122" s="275"/>
      <c r="H122" s="275"/>
      <c r="I122" s="276"/>
      <c r="J122" s="276"/>
      <c r="K122" s="276"/>
      <c r="L122" s="276"/>
      <c r="M122" s="276"/>
      <c r="N122" s="276"/>
      <c r="O122" s="276"/>
      <c r="P122" s="275"/>
      <c r="Q122" s="275"/>
      <c r="R122" s="275"/>
      <c r="S122" s="275"/>
      <c r="T122" s="275"/>
      <c r="U122" s="275"/>
      <c r="V122" s="275"/>
      <c r="W122" s="275"/>
    </row>
    <row r="123" spans="2:23" s="247" customFormat="1" ht="11.25">
      <c r="B123" s="250"/>
      <c r="D123" s="275"/>
      <c r="E123" s="275"/>
      <c r="F123" s="275"/>
      <c r="G123" s="275"/>
      <c r="H123" s="275"/>
      <c r="I123" s="276"/>
      <c r="J123" s="276"/>
      <c r="K123" s="276"/>
      <c r="L123" s="276"/>
      <c r="M123" s="276"/>
      <c r="N123" s="276"/>
      <c r="O123" s="276"/>
      <c r="P123" s="275"/>
      <c r="Q123" s="275"/>
      <c r="R123" s="275"/>
      <c r="S123" s="275"/>
      <c r="T123" s="275"/>
      <c r="U123" s="275"/>
      <c r="V123" s="275"/>
      <c r="W123" s="275"/>
    </row>
    <row r="124" spans="2:23" s="247" customFormat="1" ht="11.25">
      <c r="B124" s="250"/>
      <c r="D124" s="275"/>
      <c r="E124" s="275"/>
      <c r="F124" s="275"/>
      <c r="G124" s="275"/>
      <c r="H124" s="275"/>
      <c r="I124" s="276"/>
      <c r="J124" s="276"/>
      <c r="K124" s="276"/>
      <c r="L124" s="276"/>
      <c r="M124" s="276"/>
      <c r="N124" s="276"/>
      <c r="O124" s="276"/>
      <c r="P124" s="275"/>
      <c r="Q124" s="275"/>
      <c r="R124" s="275"/>
      <c r="S124" s="275"/>
      <c r="T124" s="275"/>
      <c r="U124" s="275"/>
      <c r="V124" s="275"/>
      <c r="W124" s="275"/>
    </row>
    <row r="125" spans="2:23" s="247" customFormat="1" ht="11.25">
      <c r="B125" s="250"/>
      <c r="D125" s="275"/>
      <c r="E125" s="275"/>
      <c r="F125" s="275"/>
      <c r="G125" s="275"/>
      <c r="H125" s="275"/>
      <c r="I125" s="276"/>
      <c r="J125" s="276"/>
      <c r="K125" s="276"/>
      <c r="L125" s="276"/>
      <c r="M125" s="276"/>
      <c r="N125" s="276"/>
      <c r="O125" s="276"/>
      <c r="P125" s="275"/>
      <c r="Q125" s="275"/>
      <c r="R125" s="275"/>
      <c r="S125" s="275"/>
      <c r="T125" s="275"/>
      <c r="U125" s="275"/>
      <c r="V125" s="275"/>
      <c r="W125" s="275"/>
    </row>
    <row r="126" spans="2:23" s="247" customFormat="1" ht="11.25">
      <c r="B126" s="250"/>
      <c r="D126" s="275"/>
      <c r="E126" s="275"/>
      <c r="F126" s="275"/>
      <c r="G126" s="275"/>
      <c r="H126" s="275"/>
      <c r="I126" s="276"/>
      <c r="J126" s="276"/>
      <c r="K126" s="276"/>
      <c r="L126" s="276"/>
      <c r="M126" s="276"/>
      <c r="N126" s="276"/>
      <c r="O126" s="276"/>
      <c r="P126" s="275"/>
      <c r="Q126" s="275"/>
      <c r="R126" s="275"/>
      <c r="S126" s="275"/>
      <c r="T126" s="275"/>
      <c r="U126" s="275"/>
      <c r="V126" s="275"/>
      <c r="W126" s="275"/>
    </row>
    <row r="127" spans="2:23" s="247" customFormat="1" ht="11.25">
      <c r="B127" s="250"/>
      <c r="D127" s="275"/>
      <c r="E127" s="275"/>
      <c r="F127" s="275"/>
      <c r="G127" s="275"/>
      <c r="H127" s="275"/>
      <c r="I127" s="276"/>
      <c r="J127" s="276"/>
      <c r="K127" s="276"/>
      <c r="L127" s="276"/>
      <c r="M127" s="276"/>
      <c r="N127" s="276"/>
      <c r="O127" s="276"/>
      <c r="P127" s="275"/>
      <c r="Q127" s="275"/>
      <c r="R127" s="275"/>
      <c r="S127" s="275"/>
      <c r="T127" s="275"/>
      <c r="U127" s="275"/>
      <c r="V127" s="275"/>
      <c r="W127" s="275"/>
    </row>
    <row r="128" spans="2:23" s="247" customFormat="1" ht="11.25">
      <c r="B128" s="250"/>
      <c r="D128" s="275"/>
      <c r="E128" s="275"/>
      <c r="F128" s="275"/>
      <c r="G128" s="275"/>
      <c r="H128" s="275"/>
      <c r="I128" s="276"/>
      <c r="J128" s="276"/>
      <c r="K128" s="276"/>
      <c r="L128" s="276"/>
      <c r="M128" s="276"/>
      <c r="N128" s="276"/>
      <c r="O128" s="276"/>
      <c r="P128" s="275"/>
      <c r="Q128" s="275"/>
      <c r="R128" s="275"/>
      <c r="S128" s="275"/>
      <c r="T128" s="275"/>
      <c r="U128" s="275"/>
      <c r="V128" s="275"/>
      <c r="W128" s="275"/>
    </row>
    <row r="129" spans="2:23" s="247" customFormat="1" ht="11.25">
      <c r="B129" s="250"/>
      <c r="D129" s="275"/>
      <c r="E129" s="275"/>
      <c r="F129" s="275"/>
      <c r="G129" s="275"/>
      <c r="H129" s="275"/>
      <c r="I129" s="276"/>
      <c r="J129" s="276"/>
      <c r="K129" s="276"/>
      <c r="L129" s="276"/>
      <c r="M129" s="276"/>
      <c r="N129" s="276"/>
      <c r="O129" s="276"/>
      <c r="P129" s="275"/>
      <c r="Q129" s="275"/>
      <c r="R129" s="275"/>
      <c r="S129" s="275"/>
      <c r="T129" s="275"/>
      <c r="U129" s="275"/>
      <c r="V129" s="275"/>
      <c r="W129" s="275"/>
    </row>
    <row r="130" spans="2:23" s="247" customFormat="1" ht="11.25">
      <c r="B130" s="250"/>
      <c r="D130" s="275"/>
      <c r="E130" s="275"/>
      <c r="F130" s="275"/>
      <c r="G130" s="275"/>
      <c r="H130" s="275"/>
      <c r="I130" s="276"/>
      <c r="J130" s="276"/>
      <c r="K130" s="276"/>
      <c r="L130" s="276"/>
      <c r="M130" s="276"/>
      <c r="N130" s="276"/>
      <c r="O130" s="276"/>
      <c r="P130" s="275"/>
      <c r="Q130" s="275"/>
      <c r="R130" s="275"/>
      <c r="S130" s="275"/>
      <c r="T130" s="275"/>
      <c r="U130" s="275"/>
      <c r="V130" s="275"/>
      <c r="W130" s="275"/>
    </row>
    <row r="131" spans="2:23" s="247" customFormat="1" ht="11.25">
      <c r="B131" s="250"/>
      <c r="D131" s="275"/>
      <c r="E131" s="275"/>
      <c r="F131" s="275"/>
      <c r="G131" s="275"/>
      <c r="H131" s="275"/>
      <c r="I131" s="276"/>
      <c r="J131" s="276"/>
      <c r="K131" s="276"/>
      <c r="L131" s="276"/>
      <c r="M131" s="276"/>
      <c r="N131" s="276"/>
      <c r="O131" s="276"/>
      <c r="P131" s="275"/>
      <c r="Q131" s="275"/>
      <c r="R131" s="275"/>
      <c r="S131" s="275"/>
      <c r="T131" s="275"/>
      <c r="U131" s="277"/>
      <c r="V131" s="275"/>
      <c r="W131" s="275"/>
    </row>
    <row r="132" spans="2:23" s="247" customFormat="1" ht="11.25">
      <c r="B132" s="250"/>
      <c r="D132" s="275"/>
      <c r="E132" s="275"/>
      <c r="F132" s="275"/>
      <c r="G132" s="275"/>
      <c r="H132" s="275"/>
      <c r="I132" s="276"/>
      <c r="J132" s="276"/>
      <c r="K132" s="276"/>
      <c r="L132" s="276"/>
      <c r="M132" s="276"/>
      <c r="N132" s="276"/>
      <c r="O132" s="276"/>
      <c r="P132" s="275"/>
      <c r="Q132" s="275"/>
      <c r="R132" s="275"/>
      <c r="S132" s="275"/>
      <c r="T132" s="275"/>
      <c r="U132" s="275"/>
      <c r="V132" s="275"/>
      <c r="W132" s="275"/>
    </row>
    <row r="133" spans="2:23" s="145" customFormat="1" ht="11.25">
      <c r="B133" s="149"/>
      <c r="D133" s="146"/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  <c r="O133" s="146"/>
      <c r="P133" s="146"/>
      <c r="R133" s="146"/>
      <c r="S133" s="146"/>
      <c r="T133" s="148"/>
      <c r="U133" s="148"/>
      <c r="V133" s="148"/>
      <c r="W133" s="148"/>
    </row>
    <row r="134" spans="2:23" s="247" customFormat="1" ht="11.25">
      <c r="B134" s="250"/>
      <c r="D134" s="275"/>
      <c r="E134" s="275"/>
      <c r="F134" s="275"/>
      <c r="G134" s="275"/>
      <c r="H134" s="275"/>
      <c r="I134" s="275"/>
      <c r="J134" s="275"/>
      <c r="K134" s="275"/>
      <c r="L134" s="275"/>
      <c r="M134" s="275"/>
      <c r="N134" s="275"/>
      <c r="O134" s="276"/>
      <c r="P134" s="275"/>
      <c r="Q134" s="275"/>
      <c r="R134" s="275"/>
      <c r="S134" s="275"/>
      <c r="T134" s="275"/>
      <c r="U134" s="275"/>
      <c r="V134" s="275"/>
      <c r="W134" s="275"/>
    </row>
    <row r="135" spans="2:23" s="145" customFormat="1" ht="11.25">
      <c r="B135" s="149"/>
      <c r="D135" s="148"/>
      <c r="E135" s="148"/>
      <c r="F135" s="148"/>
      <c r="G135" s="148"/>
      <c r="H135" s="148"/>
      <c r="I135" s="148"/>
      <c r="J135" s="148"/>
      <c r="K135" s="148"/>
      <c r="L135" s="148"/>
      <c r="M135" s="148"/>
      <c r="N135" s="148"/>
      <c r="O135" s="278"/>
      <c r="P135" s="148"/>
      <c r="Q135" s="148"/>
      <c r="R135" s="148"/>
      <c r="S135" s="148"/>
      <c r="T135" s="148"/>
      <c r="U135" s="148"/>
      <c r="V135" s="148"/>
      <c r="W135" s="148"/>
    </row>
    <row r="136" spans="2:23" s="247" customFormat="1" ht="11.25">
      <c r="B136" s="250"/>
      <c r="D136" s="275"/>
      <c r="E136" s="275"/>
      <c r="F136" s="275"/>
      <c r="G136" s="275"/>
      <c r="H136" s="275"/>
      <c r="I136" s="275"/>
      <c r="J136" s="275"/>
      <c r="K136" s="275"/>
      <c r="L136" s="275"/>
      <c r="M136" s="275"/>
      <c r="N136" s="275"/>
      <c r="O136" s="276"/>
      <c r="P136" s="275"/>
      <c r="Q136" s="275"/>
      <c r="R136" s="275"/>
      <c r="S136" s="275"/>
      <c r="T136" s="275"/>
      <c r="U136" s="275"/>
      <c r="V136" s="275"/>
      <c r="W136" s="275"/>
    </row>
    <row r="137" spans="2:23" s="247" customFormat="1" ht="11.25">
      <c r="B137" s="250"/>
      <c r="D137" s="275"/>
      <c r="E137" s="275"/>
      <c r="F137" s="275"/>
      <c r="G137" s="275"/>
      <c r="H137" s="275"/>
      <c r="I137" s="275"/>
      <c r="J137" s="275"/>
      <c r="K137" s="275"/>
      <c r="L137" s="275"/>
      <c r="M137" s="275"/>
      <c r="N137" s="275"/>
      <c r="O137" s="276"/>
      <c r="P137" s="275"/>
      <c r="Q137" s="275"/>
      <c r="R137" s="275"/>
      <c r="S137" s="275"/>
      <c r="T137" s="275"/>
      <c r="U137" s="275"/>
      <c r="V137" s="275"/>
      <c r="W137" s="275"/>
    </row>
    <row r="138" spans="2:23" s="247" customFormat="1" ht="11.25">
      <c r="B138" s="250"/>
      <c r="D138" s="275"/>
      <c r="E138" s="275"/>
      <c r="F138" s="275"/>
      <c r="G138" s="275"/>
      <c r="H138" s="275"/>
      <c r="I138" s="275"/>
      <c r="J138" s="275"/>
      <c r="K138" s="275"/>
      <c r="L138" s="275"/>
      <c r="M138" s="275"/>
      <c r="N138" s="275"/>
      <c r="O138" s="276"/>
      <c r="P138" s="275"/>
      <c r="Q138" s="275"/>
      <c r="R138" s="275"/>
      <c r="S138" s="275"/>
      <c r="T138" s="275"/>
      <c r="U138" s="275"/>
      <c r="V138" s="275"/>
      <c r="W138" s="275"/>
    </row>
    <row r="139" spans="2:19" s="145" customFormat="1" ht="11.25">
      <c r="B139" s="283"/>
      <c r="D139" s="270"/>
      <c r="E139" s="270"/>
      <c r="F139" s="270"/>
      <c r="G139" s="270"/>
      <c r="H139" s="270"/>
      <c r="I139" s="270"/>
      <c r="J139" s="270"/>
      <c r="K139" s="270"/>
      <c r="L139" s="270"/>
      <c r="M139" s="270"/>
      <c r="N139" s="270"/>
      <c r="O139" s="271"/>
      <c r="P139" s="270"/>
      <c r="R139" s="270"/>
      <c r="S139" s="270"/>
    </row>
    <row r="140" spans="1:21" s="269" customFormat="1" ht="11.25">
      <c r="A140" s="145"/>
      <c r="B140" s="283"/>
      <c r="D140" s="272"/>
      <c r="E140" s="272"/>
      <c r="F140" s="272"/>
      <c r="G140" s="272"/>
      <c r="H140" s="272"/>
      <c r="I140" s="272"/>
      <c r="J140" s="272"/>
      <c r="K140" s="272"/>
      <c r="L140" s="272"/>
      <c r="M140" s="272"/>
      <c r="N140" s="272"/>
      <c r="O140" s="273"/>
      <c r="P140" s="272"/>
      <c r="R140" s="272"/>
      <c r="S140" s="272"/>
      <c r="U140" s="274"/>
    </row>
    <row r="141" spans="2:15" s="247" customFormat="1" ht="5.25" customHeight="1">
      <c r="B141" s="250"/>
      <c r="O141" s="250"/>
    </row>
    <row r="142" spans="1:23" s="247" customFormat="1" ht="11.25">
      <c r="A142" s="145"/>
      <c r="B142" s="250"/>
      <c r="D142" s="275"/>
      <c r="E142" s="275"/>
      <c r="F142" s="275"/>
      <c r="G142" s="275"/>
      <c r="H142" s="275"/>
      <c r="I142" s="275"/>
      <c r="J142" s="275"/>
      <c r="K142" s="275"/>
      <c r="L142" s="275"/>
      <c r="M142" s="275"/>
      <c r="N142" s="275"/>
      <c r="O142" s="275"/>
      <c r="P142" s="275"/>
      <c r="Q142" s="275"/>
      <c r="R142" s="275"/>
      <c r="S142" s="275"/>
      <c r="T142" s="275"/>
      <c r="U142" s="275"/>
      <c r="V142" s="275"/>
      <c r="W142" s="275"/>
    </row>
    <row r="143" spans="2:23" s="247" customFormat="1" ht="11.25">
      <c r="B143" s="250"/>
      <c r="D143" s="275"/>
      <c r="E143" s="275"/>
      <c r="F143" s="275"/>
      <c r="G143" s="275"/>
      <c r="H143" s="275"/>
      <c r="I143" s="275"/>
      <c r="J143" s="275"/>
      <c r="K143" s="275"/>
      <c r="L143" s="275"/>
      <c r="M143" s="275"/>
      <c r="N143" s="275"/>
      <c r="O143" s="275"/>
      <c r="P143" s="275"/>
      <c r="Q143" s="275"/>
      <c r="R143" s="275"/>
      <c r="S143" s="275"/>
      <c r="T143" s="275"/>
      <c r="U143" s="275"/>
      <c r="V143" s="275"/>
      <c r="W143" s="275"/>
    </row>
    <row r="144" spans="2:23" s="247" customFormat="1" ht="11.25">
      <c r="B144" s="250"/>
      <c r="D144" s="275"/>
      <c r="E144" s="275"/>
      <c r="F144" s="275"/>
      <c r="G144" s="275"/>
      <c r="H144" s="275"/>
      <c r="I144" s="275"/>
      <c r="J144" s="275"/>
      <c r="K144" s="275"/>
      <c r="L144" s="275"/>
      <c r="M144" s="275"/>
      <c r="N144" s="275"/>
      <c r="O144" s="275"/>
      <c r="P144" s="275"/>
      <c r="Q144" s="275"/>
      <c r="R144" s="275"/>
      <c r="S144" s="275"/>
      <c r="T144" s="275"/>
      <c r="U144" s="275"/>
      <c r="V144" s="275"/>
      <c r="W144" s="275"/>
    </row>
    <row r="145" spans="2:23" s="247" customFormat="1" ht="11.25">
      <c r="B145" s="250"/>
      <c r="D145" s="275"/>
      <c r="E145" s="275"/>
      <c r="F145" s="275"/>
      <c r="G145" s="275"/>
      <c r="H145" s="275"/>
      <c r="I145" s="275"/>
      <c r="J145" s="275"/>
      <c r="K145" s="275"/>
      <c r="L145" s="275"/>
      <c r="M145" s="275"/>
      <c r="N145" s="275"/>
      <c r="O145" s="275"/>
      <c r="P145" s="275"/>
      <c r="Q145" s="275"/>
      <c r="R145" s="275"/>
      <c r="S145" s="275"/>
      <c r="T145" s="275"/>
      <c r="U145" s="275"/>
      <c r="V145" s="275"/>
      <c r="W145" s="275"/>
    </row>
    <row r="146" spans="2:23" s="247" customFormat="1" ht="11.25">
      <c r="B146" s="250"/>
      <c r="D146" s="275"/>
      <c r="E146" s="275"/>
      <c r="F146" s="275"/>
      <c r="G146" s="275"/>
      <c r="H146" s="275"/>
      <c r="I146" s="275"/>
      <c r="J146" s="275"/>
      <c r="K146" s="275"/>
      <c r="L146" s="275"/>
      <c r="M146" s="275"/>
      <c r="N146" s="275"/>
      <c r="O146" s="275"/>
      <c r="P146" s="275"/>
      <c r="Q146" s="275"/>
      <c r="R146" s="275"/>
      <c r="S146" s="275"/>
      <c r="T146" s="275"/>
      <c r="U146" s="275"/>
      <c r="V146" s="275"/>
      <c r="W146" s="275"/>
    </row>
    <row r="147" spans="2:23" s="247" customFormat="1" ht="11.25">
      <c r="B147" s="250"/>
      <c r="D147" s="275"/>
      <c r="E147" s="275"/>
      <c r="F147" s="275"/>
      <c r="G147" s="275"/>
      <c r="H147" s="275"/>
      <c r="I147" s="275"/>
      <c r="J147" s="275"/>
      <c r="K147" s="275"/>
      <c r="L147" s="275"/>
      <c r="M147" s="275"/>
      <c r="N147" s="275"/>
      <c r="O147" s="275"/>
      <c r="P147" s="275"/>
      <c r="Q147" s="275"/>
      <c r="R147" s="275"/>
      <c r="S147" s="275"/>
      <c r="T147" s="275"/>
      <c r="U147" s="275"/>
      <c r="V147" s="275"/>
      <c r="W147" s="275"/>
    </row>
    <row r="148" spans="2:23" s="247" customFormat="1" ht="11.25">
      <c r="B148" s="250"/>
      <c r="D148" s="275"/>
      <c r="E148" s="275"/>
      <c r="F148" s="275"/>
      <c r="G148" s="275"/>
      <c r="H148" s="275"/>
      <c r="I148" s="275"/>
      <c r="J148" s="275"/>
      <c r="K148" s="275"/>
      <c r="L148" s="275"/>
      <c r="M148" s="275"/>
      <c r="N148" s="275"/>
      <c r="O148" s="275"/>
      <c r="P148" s="275"/>
      <c r="Q148" s="275"/>
      <c r="R148" s="275"/>
      <c r="S148" s="275"/>
      <c r="T148" s="275"/>
      <c r="U148" s="275"/>
      <c r="V148" s="275"/>
      <c r="W148" s="275"/>
    </row>
    <row r="149" spans="2:23" s="247" customFormat="1" ht="11.25">
      <c r="B149" s="250"/>
      <c r="C149" s="268"/>
      <c r="D149" s="275"/>
      <c r="E149" s="275"/>
      <c r="F149" s="275"/>
      <c r="G149" s="275"/>
      <c r="H149" s="275"/>
      <c r="I149" s="275"/>
      <c r="J149" s="275"/>
      <c r="K149" s="275"/>
      <c r="L149" s="275"/>
      <c r="M149" s="275"/>
      <c r="N149" s="275"/>
      <c r="O149" s="275"/>
      <c r="P149" s="275"/>
      <c r="Q149" s="275"/>
      <c r="R149" s="275"/>
      <c r="S149" s="275"/>
      <c r="T149" s="275"/>
      <c r="U149" s="275"/>
      <c r="V149" s="275"/>
      <c r="W149" s="275"/>
    </row>
    <row r="150" spans="2:23" s="247" customFormat="1" ht="11.25">
      <c r="B150" s="250"/>
      <c r="D150" s="275"/>
      <c r="E150" s="275"/>
      <c r="F150" s="275"/>
      <c r="G150" s="275"/>
      <c r="H150" s="275"/>
      <c r="I150" s="275"/>
      <c r="J150" s="275"/>
      <c r="K150" s="275"/>
      <c r="L150" s="275"/>
      <c r="M150" s="275"/>
      <c r="N150" s="275"/>
      <c r="O150" s="275"/>
      <c r="P150" s="275"/>
      <c r="Q150" s="275"/>
      <c r="R150" s="275"/>
      <c r="S150" s="275"/>
      <c r="T150" s="275"/>
      <c r="U150" s="275"/>
      <c r="V150" s="275"/>
      <c r="W150" s="275"/>
    </row>
    <row r="151" spans="2:23" s="247" customFormat="1" ht="11.25">
      <c r="B151" s="250"/>
      <c r="D151" s="275"/>
      <c r="E151" s="275"/>
      <c r="F151" s="275"/>
      <c r="G151" s="275"/>
      <c r="H151" s="275"/>
      <c r="I151" s="275"/>
      <c r="J151" s="275"/>
      <c r="K151" s="275"/>
      <c r="L151" s="275"/>
      <c r="M151" s="275"/>
      <c r="N151" s="275"/>
      <c r="O151" s="275"/>
      <c r="P151" s="275"/>
      <c r="Q151" s="275"/>
      <c r="R151" s="275"/>
      <c r="S151" s="275"/>
      <c r="T151" s="275"/>
      <c r="U151" s="275"/>
      <c r="V151" s="275"/>
      <c r="W151" s="275"/>
    </row>
    <row r="152" spans="2:23" s="247" customFormat="1" ht="11.25">
      <c r="B152" s="250"/>
      <c r="D152" s="275"/>
      <c r="E152" s="275"/>
      <c r="F152" s="275"/>
      <c r="G152" s="275"/>
      <c r="H152" s="275"/>
      <c r="I152" s="275"/>
      <c r="J152" s="275"/>
      <c r="K152" s="275"/>
      <c r="L152" s="275"/>
      <c r="M152" s="275"/>
      <c r="N152" s="275"/>
      <c r="O152" s="275"/>
      <c r="P152" s="275"/>
      <c r="Q152" s="275"/>
      <c r="R152" s="275"/>
      <c r="S152" s="275"/>
      <c r="T152" s="275"/>
      <c r="U152" s="275"/>
      <c r="V152" s="275"/>
      <c r="W152" s="275"/>
    </row>
    <row r="153" spans="2:23" s="247" customFormat="1" ht="11.25">
      <c r="B153" s="250"/>
      <c r="D153" s="275"/>
      <c r="E153" s="275"/>
      <c r="F153" s="275"/>
      <c r="G153" s="275"/>
      <c r="H153" s="275"/>
      <c r="I153" s="275"/>
      <c r="J153" s="275"/>
      <c r="K153" s="275"/>
      <c r="L153" s="275"/>
      <c r="M153" s="275"/>
      <c r="N153" s="275"/>
      <c r="O153" s="275"/>
      <c r="P153" s="275"/>
      <c r="Q153" s="275"/>
      <c r="R153" s="275"/>
      <c r="S153" s="275"/>
      <c r="T153" s="275"/>
      <c r="U153" s="275"/>
      <c r="V153" s="275"/>
      <c r="W153" s="275"/>
    </row>
    <row r="154" spans="2:23" s="247" customFormat="1" ht="11.25">
      <c r="B154" s="250"/>
      <c r="D154" s="275"/>
      <c r="E154" s="275"/>
      <c r="F154" s="275"/>
      <c r="G154" s="275"/>
      <c r="H154" s="275"/>
      <c r="I154" s="275"/>
      <c r="J154" s="275"/>
      <c r="K154" s="275"/>
      <c r="L154" s="275"/>
      <c r="M154" s="275"/>
      <c r="N154" s="275"/>
      <c r="O154" s="275"/>
      <c r="P154" s="275"/>
      <c r="Q154" s="275"/>
      <c r="R154" s="275"/>
      <c r="S154" s="275"/>
      <c r="T154" s="275"/>
      <c r="U154" s="275"/>
      <c r="V154" s="275"/>
      <c r="W154" s="275"/>
    </row>
    <row r="155" spans="2:23" s="247" customFormat="1" ht="11.25">
      <c r="B155" s="250"/>
      <c r="D155" s="275"/>
      <c r="E155" s="275"/>
      <c r="F155" s="275"/>
      <c r="G155" s="275"/>
      <c r="H155" s="275"/>
      <c r="I155" s="275"/>
      <c r="J155" s="275"/>
      <c r="K155" s="275"/>
      <c r="L155" s="275"/>
      <c r="M155" s="275"/>
      <c r="N155" s="275"/>
      <c r="O155" s="275"/>
      <c r="P155" s="275"/>
      <c r="Q155" s="275"/>
      <c r="R155" s="275"/>
      <c r="S155" s="275"/>
      <c r="T155" s="275"/>
      <c r="U155" s="275"/>
      <c r="V155" s="275"/>
      <c r="W155" s="275"/>
    </row>
    <row r="156" spans="2:23" s="247" customFormat="1" ht="11.25">
      <c r="B156" s="250"/>
      <c r="D156" s="275"/>
      <c r="E156" s="275"/>
      <c r="F156" s="275"/>
      <c r="G156" s="275"/>
      <c r="H156" s="275"/>
      <c r="I156" s="275"/>
      <c r="J156" s="275"/>
      <c r="K156" s="275"/>
      <c r="L156" s="275"/>
      <c r="M156" s="275"/>
      <c r="N156" s="275"/>
      <c r="O156" s="275"/>
      <c r="P156" s="275"/>
      <c r="Q156" s="275"/>
      <c r="R156" s="275"/>
      <c r="S156" s="275"/>
      <c r="T156" s="275"/>
      <c r="U156" s="275"/>
      <c r="V156" s="275"/>
      <c r="W156" s="275"/>
    </row>
    <row r="157" spans="2:23" s="145" customFormat="1" ht="11.25">
      <c r="B157" s="149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  <c r="P157" s="146"/>
      <c r="Q157" s="146"/>
      <c r="R157" s="146"/>
      <c r="S157" s="148"/>
      <c r="T157" s="148"/>
      <c r="U157" s="148"/>
      <c r="V157" s="148"/>
      <c r="W157" s="148"/>
    </row>
    <row r="158" spans="2:23" s="145" customFormat="1" ht="11.25">
      <c r="B158" s="149"/>
      <c r="R158" s="146"/>
      <c r="S158" s="148"/>
      <c r="T158" s="148"/>
      <c r="U158" s="148"/>
      <c r="V158" s="148"/>
      <c r="W158" s="148"/>
    </row>
    <row r="159" spans="1:23" s="247" customFormat="1" ht="11.25">
      <c r="A159" s="145"/>
      <c r="B159" s="250"/>
      <c r="D159" s="275"/>
      <c r="E159" s="275"/>
      <c r="F159" s="275"/>
      <c r="G159" s="275"/>
      <c r="H159" s="275"/>
      <c r="I159" s="275"/>
      <c r="J159" s="275"/>
      <c r="K159" s="275"/>
      <c r="L159" s="275"/>
      <c r="M159" s="275"/>
      <c r="N159" s="275"/>
      <c r="O159" s="275"/>
      <c r="P159" s="275"/>
      <c r="Q159" s="275"/>
      <c r="R159" s="275"/>
      <c r="S159" s="275"/>
      <c r="T159" s="275"/>
      <c r="U159" s="275"/>
      <c r="V159" s="275"/>
      <c r="W159" s="275"/>
    </row>
    <row r="160" spans="1:23" s="247" customFormat="1" ht="11.25">
      <c r="A160" s="145"/>
      <c r="B160" s="250"/>
      <c r="D160" s="275"/>
      <c r="E160" s="275"/>
      <c r="F160" s="275"/>
      <c r="G160" s="275"/>
      <c r="H160" s="275"/>
      <c r="I160" s="275"/>
      <c r="J160" s="275"/>
      <c r="K160" s="275"/>
      <c r="L160" s="275"/>
      <c r="M160" s="275"/>
      <c r="N160" s="275"/>
      <c r="O160" s="275"/>
      <c r="P160" s="275"/>
      <c r="Q160" s="275"/>
      <c r="R160" s="275"/>
      <c r="S160" s="275"/>
      <c r="T160" s="275"/>
      <c r="U160" s="275"/>
      <c r="V160" s="275"/>
      <c r="W160" s="275"/>
    </row>
    <row r="161" spans="2:23" s="247" customFormat="1" ht="11.25">
      <c r="B161" s="250"/>
      <c r="D161" s="275"/>
      <c r="E161" s="275"/>
      <c r="F161" s="275"/>
      <c r="G161" s="275"/>
      <c r="H161" s="275"/>
      <c r="I161" s="275"/>
      <c r="J161" s="275"/>
      <c r="K161" s="275"/>
      <c r="L161" s="275"/>
      <c r="M161" s="275"/>
      <c r="N161" s="275"/>
      <c r="O161" s="275"/>
      <c r="P161" s="275"/>
      <c r="Q161" s="275"/>
      <c r="R161" s="275"/>
      <c r="S161" s="275"/>
      <c r="T161" s="275"/>
      <c r="U161" s="275"/>
      <c r="V161" s="275"/>
      <c r="W161" s="275"/>
    </row>
    <row r="162" spans="2:23" s="247" customFormat="1" ht="11.25">
      <c r="B162" s="250"/>
      <c r="D162" s="275"/>
      <c r="E162" s="275"/>
      <c r="F162" s="275"/>
      <c r="G162" s="275"/>
      <c r="H162" s="275"/>
      <c r="I162" s="275"/>
      <c r="J162" s="275"/>
      <c r="K162" s="275"/>
      <c r="L162" s="275"/>
      <c r="M162" s="275"/>
      <c r="N162" s="275"/>
      <c r="O162" s="275"/>
      <c r="P162" s="275"/>
      <c r="Q162" s="275"/>
      <c r="R162" s="275"/>
      <c r="S162" s="275"/>
      <c r="T162" s="275"/>
      <c r="U162" s="275"/>
      <c r="V162" s="275"/>
      <c r="W162" s="275"/>
    </row>
    <row r="163" spans="2:23" s="247" customFormat="1" ht="11.25">
      <c r="B163" s="250"/>
      <c r="D163" s="275"/>
      <c r="E163" s="275"/>
      <c r="F163" s="275"/>
      <c r="G163" s="275"/>
      <c r="H163" s="275"/>
      <c r="I163" s="275"/>
      <c r="J163" s="275"/>
      <c r="K163" s="275"/>
      <c r="L163" s="275"/>
      <c r="M163" s="275"/>
      <c r="N163" s="275"/>
      <c r="O163" s="275"/>
      <c r="P163" s="275"/>
      <c r="Q163" s="275"/>
      <c r="R163" s="275"/>
      <c r="S163" s="275"/>
      <c r="T163" s="275"/>
      <c r="U163" s="275"/>
      <c r="V163" s="275"/>
      <c r="W163" s="275"/>
    </row>
    <row r="164" spans="2:23" s="247" customFormat="1" ht="11.25">
      <c r="B164" s="250"/>
      <c r="D164" s="275"/>
      <c r="E164" s="275"/>
      <c r="F164" s="275"/>
      <c r="G164" s="275"/>
      <c r="H164" s="275"/>
      <c r="I164" s="275"/>
      <c r="J164" s="275"/>
      <c r="K164" s="275"/>
      <c r="L164" s="275"/>
      <c r="M164" s="275"/>
      <c r="N164" s="275"/>
      <c r="O164" s="275"/>
      <c r="P164" s="275"/>
      <c r="Q164" s="275"/>
      <c r="R164" s="275"/>
      <c r="S164" s="275"/>
      <c r="T164" s="275"/>
      <c r="U164" s="275"/>
      <c r="V164" s="275"/>
      <c r="W164" s="275"/>
    </row>
    <row r="165" spans="2:23" s="247" customFormat="1" ht="11.25">
      <c r="B165" s="250"/>
      <c r="D165" s="275"/>
      <c r="E165" s="275"/>
      <c r="F165" s="275"/>
      <c r="G165" s="275"/>
      <c r="H165" s="275"/>
      <c r="I165" s="275"/>
      <c r="J165" s="275"/>
      <c r="K165" s="275"/>
      <c r="L165" s="275"/>
      <c r="M165" s="275"/>
      <c r="N165" s="275"/>
      <c r="O165" s="275"/>
      <c r="P165" s="275"/>
      <c r="Q165" s="275"/>
      <c r="R165" s="275"/>
      <c r="S165" s="275"/>
      <c r="T165" s="275"/>
      <c r="U165" s="275"/>
      <c r="V165" s="275"/>
      <c r="W165" s="275"/>
    </row>
    <row r="166" spans="2:23" s="247" customFormat="1" ht="11.25">
      <c r="B166" s="250"/>
      <c r="D166" s="275"/>
      <c r="E166" s="275"/>
      <c r="F166" s="275"/>
      <c r="G166" s="275"/>
      <c r="H166" s="275"/>
      <c r="I166" s="275"/>
      <c r="J166" s="275"/>
      <c r="K166" s="275"/>
      <c r="L166" s="275"/>
      <c r="M166" s="275"/>
      <c r="N166" s="275"/>
      <c r="O166" s="275"/>
      <c r="P166" s="275"/>
      <c r="Q166" s="275"/>
      <c r="R166" s="275"/>
      <c r="S166" s="275"/>
      <c r="T166" s="275"/>
      <c r="U166" s="275"/>
      <c r="V166" s="275"/>
      <c r="W166" s="275"/>
    </row>
    <row r="167" spans="2:23" s="247" customFormat="1" ht="11.25">
      <c r="B167" s="250"/>
      <c r="D167" s="275"/>
      <c r="E167" s="275"/>
      <c r="F167" s="275"/>
      <c r="G167" s="275"/>
      <c r="H167" s="275"/>
      <c r="I167" s="275"/>
      <c r="J167" s="275"/>
      <c r="K167" s="275"/>
      <c r="L167" s="275"/>
      <c r="M167" s="275"/>
      <c r="N167" s="275"/>
      <c r="O167" s="275"/>
      <c r="P167" s="275"/>
      <c r="Q167" s="275"/>
      <c r="R167" s="275"/>
      <c r="S167" s="275"/>
      <c r="T167" s="275"/>
      <c r="U167" s="275"/>
      <c r="V167" s="275"/>
      <c r="W167" s="275"/>
    </row>
    <row r="168" spans="2:23" s="247" customFormat="1" ht="11.25">
      <c r="B168" s="250"/>
      <c r="D168" s="275"/>
      <c r="E168" s="275"/>
      <c r="F168" s="275"/>
      <c r="G168" s="275"/>
      <c r="H168" s="275"/>
      <c r="I168" s="275"/>
      <c r="J168" s="275"/>
      <c r="K168" s="275"/>
      <c r="L168" s="275"/>
      <c r="M168" s="275"/>
      <c r="N168" s="275"/>
      <c r="O168" s="275"/>
      <c r="P168" s="275"/>
      <c r="Q168" s="275"/>
      <c r="R168" s="275"/>
      <c r="S168" s="275"/>
      <c r="T168" s="275"/>
      <c r="U168" s="275"/>
      <c r="V168" s="275"/>
      <c r="W168" s="275"/>
    </row>
    <row r="169" spans="2:23" s="247" customFormat="1" ht="11.25">
      <c r="B169" s="250"/>
      <c r="D169" s="275"/>
      <c r="E169" s="275"/>
      <c r="F169" s="275"/>
      <c r="G169" s="275"/>
      <c r="H169" s="275"/>
      <c r="I169" s="275"/>
      <c r="J169" s="275"/>
      <c r="K169" s="275"/>
      <c r="L169" s="275"/>
      <c r="M169" s="275"/>
      <c r="N169" s="275"/>
      <c r="O169" s="275"/>
      <c r="P169" s="275"/>
      <c r="Q169" s="275"/>
      <c r="R169" s="275"/>
      <c r="S169" s="275"/>
      <c r="T169" s="275"/>
      <c r="U169" s="275"/>
      <c r="V169" s="275"/>
      <c r="W169" s="275"/>
    </row>
    <row r="170" spans="2:23" s="247" customFormat="1" ht="11.25">
      <c r="B170" s="250"/>
      <c r="D170" s="275"/>
      <c r="E170" s="275"/>
      <c r="F170" s="275"/>
      <c r="G170" s="275"/>
      <c r="H170" s="275"/>
      <c r="I170" s="275"/>
      <c r="J170" s="275"/>
      <c r="K170" s="275"/>
      <c r="L170" s="275"/>
      <c r="M170" s="275"/>
      <c r="N170" s="275"/>
      <c r="O170" s="275"/>
      <c r="P170" s="275"/>
      <c r="Q170" s="275"/>
      <c r="R170" s="275"/>
      <c r="S170" s="275"/>
      <c r="T170" s="275"/>
      <c r="U170" s="275"/>
      <c r="V170" s="275"/>
      <c r="W170" s="275"/>
    </row>
    <row r="171" spans="2:23" s="247" customFormat="1" ht="11.25">
      <c r="B171" s="250"/>
      <c r="D171" s="275"/>
      <c r="E171" s="275"/>
      <c r="F171" s="275"/>
      <c r="G171" s="275"/>
      <c r="H171" s="275"/>
      <c r="I171" s="275"/>
      <c r="J171" s="275"/>
      <c r="K171" s="275"/>
      <c r="L171" s="275"/>
      <c r="M171" s="275"/>
      <c r="N171" s="275"/>
      <c r="O171" s="275"/>
      <c r="P171" s="275"/>
      <c r="Q171" s="275"/>
      <c r="R171" s="275"/>
      <c r="S171" s="275"/>
      <c r="T171" s="275"/>
      <c r="U171" s="275"/>
      <c r="V171" s="275"/>
      <c r="W171" s="275"/>
    </row>
    <row r="172" spans="2:23" s="247" customFormat="1" ht="11.25">
      <c r="B172" s="250"/>
      <c r="D172" s="275"/>
      <c r="E172" s="275"/>
      <c r="F172" s="275"/>
      <c r="G172" s="275"/>
      <c r="H172" s="275"/>
      <c r="I172" s="275"/>
      <c r="J172" s="275"/>
      <c r="K172" s="275"/>
      <c r="L172" s="275"/>
      <c r="M172" s="275"/>
      <c r="N172" s="275"/>
      <c r="O172" s="275"/>
      <c r="P172" s="275"/>
      <c r="Q172" s="275"/>
      <c r="R172" s="275"/>
      <c r="S172" s="275"/>
      <c r="T172" s="275"/>
      <c r="U172" s="275"/>
      <c r="V172" s="275"/>
      <c r="W172" s="275"/>
    </row>
    <row r="173" spans="2:23" s="247" customFormat="1" ht="11.25">
      <c r="B173" s="250"/>
      <c r="D173" s="275"/>
      <c r="E173" s="275"/>
      <c r="F173" s="275"/>
      <c r="G173" s="275"/>
      <c r="H173" s="275"/>
      <c r="I173" s="275"/>
      <c r="J173" s="275"/>
      <c r="K173" s="275"/>
      <c r="L173" s="275"/>
      <c r="M173" s="275"/>
      <c r="N173" s="275"/>
      <c r="O173" s="275"/>
      <c r="P173" s="275"/>
      <c r="Q173" s="275"/>
      <c r="R173" s="275"/>
      <c r="S173" s="275"/>
      <c r="T173" s="275"/>
      <c r="U173" s="275"/>
      <c r="V173" s="275"/>
      <c r="W173" s="275"/>
    </row>
    <row r="174" spans="2:23" s="247" customFormat="1" ht="11.25">
      <c r="B174" s="250"/>
      <c r="C174" s="268"/>
      <c r="D174" s="275"/>
      <c r="E174" s="275"/>
      <c r="F174" s="275"/>
      <c r="G174" s="275"/>
      <c r="H174" s="275"/>
      <c r="I174" s="275"/>
      <c r="J174" s="275"/>
      <c r="K174" s="275"/>
      <c r="L174" s="275"/>
      <c r="M174" s="275"/>
      <c r="N174" s="275"/>
      <c r="O174" s="275"/>
      <c r="P174" s="275"/>
      <c r="Q174" s="275"/>
      <c r="R174" s="275"/>
      <c r="S174" s="275"/>
      <c r="T174" s="275"/>
      <c r="U174" s="275"/>
      <c r="V174" s="275"/>
      <c r="W174" s="275"/>
    </row>
    <row r="175" spans="2:23" s="247" customFormat="1" ht="11.25">
      <c r="B175" s="250"/>
      <c r="D175" s="275"/>
      <c r="E175" s="275"/>
      <c r="F175" s="275"/>
      <c r="G175" s="275"/>
      <c r="H175" s="275"/>
      <c r="I175" s="275"/>
      <c r="J175" s="275"/>
      <c r="K175" s="275"/>
      <c r="L175" s="275"/>
      <c r="M175" s="275"/>
      <c r="N175" s="275"/>
      <c r="O175" s="275"/>
      <c r="P175" s="275"/>
      <c r="Q175" s="275"/>
      <c r="R175" s="275"/>
      <c r="S175" s="275"/>
      <c r="T175" s="275"/>
      <c r="U175" s="275"/>
      <c r="V175" s="275"/>
      <c r="W175" s="275"/>
    </row>
    <row r="176" spans="2:23" s="247" customFormat="1" ht="11.25">
      <c r="B176" s="250"/>
      <c r="D176" s="275"/>
      <c r="E176" s="275"/>
      <c r="F176" s="275"/>
      <c r="G176" s="275"/>
      <c r="H176" s="275"/>
      <c r="I176" s="275"/>
      <c r="J176" s="275"/>
      <c r="K176" s="275"/>
      <c r="L176" s="275"/>
      <c r="M176" s="275"/>
      <c r="N176" s="275"/>
      <c r="O176" s="275"/>
      <c r="P176" s="275"/>
      <c r="Q176" s="275"/>
      <c r="R176" s="275"/>
      <c r="S176" s="275"/>
      <c r="T176" s="275"/>
      <c r="U176" s="275"/>
      <c r="V176" s="275"/>
      <c r="W176" s="275"/>
    </row>
    <row r="177" spans="2:23" s="247" customFormat="1" ht="11.25">
      <c r="B177" s="250"/>
      <c r="D177" s="275"/>
      <c r="E177" s="275"/>
      <c r="F177" s="275"/>
      <c r="G177" s="275"/>
      <c r="H177" s="275"/>
      <c r="I177" s="275"/>
      <c r="J177" s="275"/>
      <c r="K177" s="275"/>
      <c r="L177" s="275"/>
      <c r="M177" s="275"/>
      <c r="N177" s="275"/>
      <c r="O177" s="275"/>
      <c r="P177" s="275"/>
      <c r="Q177" s="275"/>
      <c r="R177" s="275"/>
      <c r="S177" s="275"/>
      <c r="T177" s="275"/>
      <c r="U177" s="275"/>
      <c r="V177" s="275"/>
      <c r="W177" s="275"/>
    </row>
    <row r="178" spans="2:23" s="247" customFormat="1" ht="11.25">
      <c r="B178" s="250"/>
      <c r="D178" s="275"/>
      <c r="E178" s="275"/>
      <c r="F178" s="275"/>
      <c r="G178" s="275"/>
      <c r="H178" s="275"/>
      <c r="I178" s="275"/>
      <c r="J178" s="275"/>
      <c r="K178" s="275"/>
      <c r="L178" s="275"/>
      <c r="M178" s="275"/>
      <c r="N178" s="275"/>
      <c r="O178" s="275"/>
      <c r="P178" s="275"/>
      <c r="Q178" s="275"/>
      <c r="R178" s="275"/>
      <c r="S178" s="275"/>
      <c r="T178" s="275"/>
      <c r="U178" s="275"/>
      <c r="V178" s="275"/>
      <c r="W178" s="275"/>
    </row>
    <row r="179" spans="2:23" s="247" customFormat="1" ht="11.25">
      <c r="B179" s="250"/>
      <c r="D179" s="275"/>
      <c r="E179" s="275"/>
      <c r="F179" s="275"/>
      <c r="G179" s="275"/>
      <c r="H179" s="275"/>
      <c r="I179" s="275"/>
      <c r="J179" s="275"/>
      <c r="K179" s="275"/>
      <c r="L179" s="275"/>
      <c r="M179" s="275"/>
      <c r="N179" s="275"/>
      <c r="O179" s="275"/>
      <c r="P179" s="275"/>
      <c r="Q179" s="275"/>
      <c r="R179" s="275"/>
      <c r="S179" s="275"/>
      <c r="T179" s="275"/>
      <c r="U179" s="275"/>
      <c r="V179" s="275"/>
      <c r="W179" s="275"/>
    </row>
    <row r="180" spans="2:23" s="247" customFormat="1" ht="11.25">
      <c r="B180" s="250"/>
      <c r="D180" s="275"/>
      <c r="E180" s="275"/>
      <c r="F180" s="275"/>
      <c r="G180" s="275"/>
      <c r="H180" s="275"/>
      <c r="I180" s="275"/>
      <c r="J180" s="275"/>
      <c r="K180" s="275"/>
      <c r="L180" s="275"/>
      <c r="M180" s="275"/>
      <c r="N180" s="275"/>
      <c r="O180" s="275"/>
      <c r="P180" s="275"/>
      <c r="Q180" s="275"/>
      <c r="R180" s="275"/>
      <c r="S180" s="275"/>
      <c r="T180" s="275"/>
      <c r="U180" s="277"/>
      <c r="V180" s="275"/>
      <c r="W180" s="275"/>
    </row>
    <row r="181" spans="2:23" s="247" customFormat="1" ht="11.25">
      <c r="B181" s="250"/>
      <c r="D181" s="275"/>
      <c r="E181" s="275"/>
      <c r="F181" s="275"/>
      <c r="G181" s="275"/>
      <c r="H181" s="275"/>
      <c r="I181" s="275"/>
      <c r="J181" s="275"/>
      <c r="K181" s="275"/>
      <c r="L181" s="275"/>
      <c r="M181" s="275"/>
      <c r="N181" s="275"/>
      <c r="O181" s="275"/>
      <c r="P181" s="275"/>
      <c r="Q181" s="275"/>
      <c r="R181" s="275"/>
      <c r="S181" s="275"/>
      <c r="T181" s="275"/>
      <c r="U181" s="275"/>
      <c r="V181" s="275"/>
      <c r="W181" s="275"/>
    </row>
    <row r="182" spans="2:23" s="247" customFormat="1" ht="11.25">
      <c r="B182" s="250"/>
      <c r="D182" s="275"/>
      <c r="E182" s="275"/>
      <c r="F182" s="275"/>
      <c r="G182" s="275"/>
      <c r="H182" s="275"/>
      <c r="I182" s="275"/>
      <c r="J182" s="275"/>
      <c r="K182" s="275"/>
      <c r="L182" s="275"/>
      <c r="M182" s="275"/>
      <c r="N182" s="275"/>
      <c r="O182" s="275"/>
      <c r="P182" s="275"/>
      <c r="Q182" s="275"/>
      <c r="R182" s="275"/>
      <c r="S182" s="275"/>
      <c r="T182" s="275"/>
      <c r="U182" s="275"/>
      <c r="V182" s="275"/>
      <c r="W182" s="275"/>
    </row>
    <row r="183" spans="2:23" s="247" customFormat="1" ht="11.25">
      <c r="B183" s="250"/>
      <c r="D183" s="275"/>
      <c r="E183" s="275"/>
      <c r="F183" s="275"/>
      <c r="G183" s="275"/>
      <c r="H183" s="275"/>
      <c r="I183" s="275"/>
      <c r="J183" s="275"/>
      <c r="K183" s="275"/>
      <c r="L183" s="275"/>
      <c r="M183" s="275"/>
      <c r="N183" s="275"/>
      <c r="O183" s="275"/>
      <c r="P183" s="275"/>
      <c r="Q183" s="275"/>
      <c r="R183" s="275"/>
      <c r="S183" s="275"/>
      <c r="T183" s="275"/>
      <c r="U183" s="275"/>
      <c r="V183" s="275"/>
      <c r="W183" s="275"/>
    </row>
    <row r="184" spans="2:23" s="247" customFormat="1" ht="11.25">
      <c r="B184" s="250"/>
      <c r="D184" s="275"/>
      <c r="E184" s="275"/>
      <c r="F184" s="275"/>
      <c r="G184" s="275"/>
      <c r="H184" s="275"/>
      <c r="I184" s="275"/>
      <c r="J184" s="275"/>
      <c r="K184" s="275"/>
      <c r="L184" s="275"/>
      <c r="M184" s="275"/>
      <c r="N184" s="275"/>
      <c r="O184" s="275"/>
      <c r="P184" s="275"/>
      <c r="Q184" s="275"/>
      <c r="R184" s="275"/>
      <c r="S184" s="275"/>
      <c r="T184" s="275"/>
      <c r="U184" s="275"/>
      <c r="V184" s="275"/>
      <c r="W184" s="275"/>
    </row>
    <row r="185" spans="2:23" s="247" customFormat="1" ht="11.25">
      <c r="B185" s="250"/>
      <c r="D185" s="275"/>
      <c r="E185" s="275"/>
      <c r="F185" s="275"/>
      <c r="G185" s="275"/>
      <c r="H185" s="275"/>
      <c r="I185" s="275"/>
      <c r="J185" s="275"/>
      <c r="K185" s="275"/>
      <c r="L185" s="275"/>
      <c r="M185" s="275"/>
      <c r="N185" s="275"/>
      <c r="O185" s="275"/>
      <c r="P185" s="275"/>
      <c r="Q185" s="275"/>
      <c r="R185" s="275"/>
      <c r="S185" s="275"/>
      <c r="T185" s="275"/>
      <c r="U185" s="275"/>
      <c r="V185" s="275"/>
      <c r="W185" s="275"/>
    </row>
    <row r="186" spans="2:23" s="247" customFormat="1" ht="11.25">
      <c r="B186" s="250"/>
      <c r="D186" s="275"/>
      <c r="E186" s="275"/>
      <c r="F186" s="275"/>
      <c r="G186" s="275"/>
      <c r="H186" s="275"/>
      <c r="I186" s="275"/>
      <c r="J186" s="275"/>
      <c r="K186" s="275"/>
      <c r="L186" s="275"/>
      <c r="M186" s="275"/>
      <c r="N186" s="275"/>
      <c r="O186" s="275"/>
      <c r="P186" s="275"/>
      <c r="Q186" s="275"/>
      <c r="R186" s="275"/>
      <c r="S186" s="275"/>
      <c r="T186" s="275"/>
      <c r="U186" s="275"/>
      <c r="V186" s="275"/>
      <c r="W186" s="275"/>
    </row>
    <row r="187" spans="2:23" s="247" customFormat="1" ht="11.25">
      <c r="B187" s="250"/>
      <c r="D187" s="275"/>
      <c r="E187" s="275"/>
      <c r="F187" s="275"/>
      <c r="G187" s="275"/>
      <c r="H187" s="275"/>
      <c r="I187" s="275"/>
      <c r="J187" s="275"/>
      <c r="K187" s="275"/>
      <c r="L187" s="275"/>
      <c r="M187" s="275"/>
      <c r="N187" s="275"/>
      <c r="O187" s="275"/>
      <c r="P187" s="275"/>
      <c r="Q187" s="275"/>
      <c r="R187" s="275"/>
      <c r="S187" s="275"/>
      <c r="T187" s="275"/>
      <c r="U187" s="275"/>
      <c r="V187" s="275"/>
      <c r="W187" s="275"/>
    </row>
    <row r="188" spans="2:23" s="247" customFormat="1" ht="11.25">
      <c r="B188" s="250"/>
      <c r="D188" s="275"/>
      <c r="E188" s="275"/>
      <c r="F188" s="275"/>
      <c r="G188" s="275"/>
      <c r="H188" s="275"/>
      <c r="I188" s="275"/>
      <c r="J188" s="275"/>
      <c r="K188" s="275"/>
      <c r="L188" s="275"/>
      <c r="M188" s="275"/>
      <c r="N188" s="275"/>
      <c r="O188" s="275"/>
      <c r="P188" s="275"/>
      <c r="Q188" s="275"/>
      <c r="R188" s="275"/>
      <c r="S188" s="275"/>
      <c r="T188" s="275"/>
      <c r="U188" s="275"/>
      <c r="V188" s="275"/>
      <c r="W188" s="275"/>
    </row>
    <row r="189" spans="2:23" s="247" customFormat="1" ht="11.25">
      <c r="B189" s="250"/>
      <c r="D189" s="275"/>
      <c r="E189" s="275"/>
      <c r="F189" s="275"/>
      <c r="G189" s="275"/>
      <c r="H189" s="275"/>
      <c r="I189" s="275"/>
      <c r="J189" s="275"/>
      <c r="K189" s="275"/>
      <c r="L189" s="275"/>
      <c r="M189" s="275"/>
      <c r="N189" s="275"/>
      <c r="O189" s="275"/>
      <c r="P189" s="275"/>
      <c r="Q189" s="275"/>
      <c r="R189" s="275"/>
      <c r="S189" s="275"/>
      <c r="T189" s="275"/>
      <c r="U189" s="275"/>
      <c r="V189" s="275"/>
      <c r="W189" s="275"/>
    </row>
    <row r="190" spans="2:23" s="247" customFormat="1" ht="11.25">
      <c r="B190" s="250"/>
      <c r="D190" s="275"/>
      <c r="E190" s="275"/>
      <c r="F190" s="275"/>
      <c r="G190" s="275"/>
      <c r="H190" s="275"/>
      <c r="I190" s="275"/>
      <c r="J190" s="275"/>
      <c r="K190" s="275"/>
      <c r="L190" s="275"/>
      <c r="M190" s="275"/>
      <c r="N190" s="275"/>
      <c r="O190" s="275"/>
      <c r="P190" s="275"/>
      <c r="Q190" s="275"/>
      <c r="R190" s="275"/>
      <c r="S190" s="275"/>
      <c r="T190" s="275"/>
      <c r="U190" s="275"/>
      <c r="V190" s="275"/>
      <c r="W190" s="275"/>
    </row>
    <row r="191" spans="2:23" s="247" customFormat="1" ht="11.25">
      <c r="B191" s="250"/>
      <c r="D191" s="275"/>
      <c r="E191" s="275"/>
      <c r="F191" s="275"/>
      <c r="G191" s="275"/>
      <c r="H191" s="275"/>
      <c r="I191" s="275"/>
      <c r="J191" s="275"/>
      <c r="K191" s="275"/>
      <c r="L191" s="275"/>
      <c r="M191" s="275"/>
      <c r="N191" s="275"/>
      <c r="O191" s="275"/>
      <c r="P191" s="275"/>
      <c r="Q191" s="275"/>
      <c r="R191" s="275"/>
      <c r="S191" s="275"/>
      <c r="T191" s="275"/>
      <c r="U191" s="275"/>
      <c r="V191" s="275"/>
      <c r="W191" s="275"/>
    </row>
    <row r="192" spans="2:23" s="247" customFormat="1" ht="11.25">
      <c r="B192" s="250"/>
      <c r="D192" s="275"/>
      <c r="E192" s="275"/>
      <c r="F192" s="275"/>
      <c r="G192" s="275"/>
      <c r="H192" s="275"/>
      <c r="I192" s="275"/>
      <c r="J192" s="275"/>
      <c r="K192" s="275"/>
      <c r="L192" s="275"/>
      <c r="M192" s="275"/>
      <c r="N192" s="275"/>
      <c r="O192" s="275"/>
      <c r="P192" s="275"/>
      <c r="Q192" s="275"/>
      <c r="R192" s="275"/>
      <c r="S192" s="275"/>
      <c r="T192" s="275"/>
      <c r="U192" s="275"/>
      <c r="V192" s="275"/>
      <c r="W192" s="275"/>
    </row>
    <row r="193" spans="2:23" s="247" customFormat="1" ht="11.25">
      <c r="B193" s="250"/>
      <c r="D193" s="275"/>
      <c r="E193" s="275"/>
      <c r="F193" s="275"/>
      <c r="G193" s="275"/>
      <c r="H193" s="275"/>
      <c r="I193" s="275"/>
      <c r="J193" s="275"/>
      <c r="K193" s="275"/>
      <c r="L193" s="275"/>
      <c r="M193" s="275"/>
      <c r="N193" s="275"/>
      <c r="O193" s="275"/>
      <c r="P193" s="275"/>
      <c r="Q193" s="275"/>
      <c r="R193" s="275"/>
      <c r="S193" s="275"/>
      <c r="T193" s="275"/>
      <c r="U193" s="275"/>
      <c r="V193" s="275"/>
      <c r="W193" s="275"/>
    </row>
    <row r="194" spans="2:23" s="247" customFormat="1" ht="11.25">
      <c r="B194" s="250"/>
      <c r="D194" s="275"/>
      <c r="E194" s="275"/>
      <c r="F194" s="275"/>
      <c r="G194" s="275"/>
      <c r="H194" s="275"/>
      <c r="I194" s="275"/>
      <c r="J194" s="275"/>
      <c r="K194" s="275"/>
      <c r="L194" s="275"/>
      <c r="M194" s="275"/>
      <c r="N194" s="275"/>
      <c r="O194" s="275"/>
      <c r="P194" s="275"/>
      <c r="Q194" s="275"/>
      <c r="R194" s="275"/>
      <c r="S194" s="275"/>
      <c r="T194" s="275"/>
      <c r="U194" s="275"/>
      <c r="V194" s="275"/>
      <c r="W194" s="275"/>
    </row>
    <row r="195" spans="2:23" s="247" customFormat="1" ht="11.25">
      <c r="B195" s="250"/>
      <c r="D195" s="275"/>
      <c r="E195" s="275"/>
      <c r="F195" s="275"/>
      <c r="G195" s="275"/>
      <c r="H195" s="275"/>
      <c r="I195" s="275"/>
      <c r="J195" s="275"/>
      <c r="K195" s="275"/>
      <c r="L195" s="275"/>
      <c r="M195" s="275"/>
      <c r="N195" s="275"/>
      <c r="O195" s="275"/>
      <c r="P195" s="275"/>
      <c r="Q195" s="275"/>
      <c r="R195" s="275"/>
      <c r="S195" s="275"/>
      <c r="T195" s="275"/>
      <c r="U195" s="275"/>
      <c r="V195" s="275"/>
      <c r="W195" s="275"/>
    </row>
    <row r="196" spans="2:23" s="247" customFormat="1" ht="11.25">
      <c r="B196" s="250"/>
      <c r="D196" s="275"/>
      <c r="E196" s="275"/>
      <c r="F196" s="275"/>
      <c r="G196" s="275"/>
      <c r="H196" s="275"/>
      <c r="I196" s="275"/>
      <c r="J196" s="275"/>
      <c r="K196" s="275"/>
      <c r="L196" s="275"/>
      <c r="M196" s="275"/>
      <c r="N196" s="275"/>
      <c r="O196" s="275"/>
      <c r="P196" s="275"/>
      <c r="Q196" s="275"/>
      <c r="R196" s="275"/>
      <c r="S196" s="275"/>
      <c r="T196" s="275"/>
      <c r="U196" s="275"/>
      <c r="V196" s="275"/>
      <c r="W196" s="275"/>
    </row>
    <row r="197" spans="2:23" s="247" customFormat="1" ht="11.25">
      <c r="B197" s="250"/>
      <c r="D197" s="275"/>
      <c r="E197" s="275"/>
      <c r="F197" s="275"/>
      <c r="G197" s="275"/>
      <c r="H197" s="275"/>
      <c r="I197" s="275"/>
      <c r="J197" s="275"/>
      <c r="K197" s="275"/>
      <c r="L197" s="275"/>
      <c r="M197" s="275"/>
      <c r="N197" s="275"/>
      <c r="O197" s="275"/>
      <c r="P197" s="275"/>
      <c r="Q197" s="275"/>
      <c r="R197" s="275"/>
      <c r="S197" s="275"/>
      <c r="T197" s="275"/>
      <c r="U197" s="277"/>
      <c r="V197" s="275"/>
      <c r="W197" s="275"/>
    </row>
    <row r="198" spans="2:23" s="247" customFormat="1" ht="11.25">
      <c r="B198" s="250"/>
      <c r="D198" s="275"/>
      <c r="E198" s="275"/>
      <c r="F198" s="275"/>
      <c r="G198" s="275"/>
      <c r="H198" s="275"/>
      <c r="I198" s="275"/>
      <c r="J198" s="275"/>
      <c r="K198" s="275"/>
      <c r="L198" s="275"/>
      <c r="M198" s="275"/>
      <c r="N198" s="275"/>
      <c r="O198" s="275"/>
      <c r="P198" s="275"/>
      <c r="Q198" s="275"/>
      <c r="R198" s="275"/>
      <c r="S198" s="275"/>
      <c r="T198" s="275"/>
      <c r="U198" s="277"/>
      <c r="V198" s="275"/>
      <c r="W198" s="275"/>
    </row>
    <row r="199" spans="2:23" s="247" customFormat="1" ht="11.25">
      <c r="B199" s="250"/>
      <c r="D199" s="275"/>
      <c r="E199" s="275"/>
      <c r="F199" s="275"/>
      <c r="G199" s="275"/>
      <c r="H199" s="275"/>
      <c r="I199" s="275"/>
      <c r="J199" s="275"/>
      <c r="K199" s="275"/>
      <c r="L199" s="275"/>
      <c r="M199" s="275"/>
      <c r="N199" s="275"/>
      <c r="O199" s="275"/>
      <c r="P199" s="275"/>
      <c r="Q199" s="275"/>
      <c r="R199" s="275"/>
      <c r="S199" s="275"/>
      <c r="T199" s="275"/>
      <c r="U199" s="275"/>
      <c r="V199" s="275"/>
      <c r="W199" s="275"/>
    </row>
    <row r="200" spans="2:23" s="145" customFormat="1" ht="11.25">
      <c r="B200" s="149"/>
      <c r="D200" s="146"/>
      <c r="E200" s="146"/>
      <c r="F200" s="146"/>
      <c r="G200" s="146"/>
      <c r="H200" s="146"/>
      <c r="I200" s="146"/>
      <c r="J200" s="146"/>
      <c r="K200" s="146"/>
      <c r="L200" s="146"/>
      <c r="M200" s="146"/>
      <c r="N200" s="146"/>
      <c r="O200" s="146"/>
      <c r="P200" s="146"/>
      <c r="Q200" s="146"/>
      <c r="R200" s="146"/>
      <c r="S200" s="146"/>
      <c r="T200" s="148"/>
      <c r="U200" s="148"/>
      <c r="V200" s="148"/>
      <c r="W200" s="148"/>
    </row>
    <row r="201" spans="2:23" s="247" customFormat="1" ht="11.25">
      <c r="B201" s="250"/>
      <c r="D201" s="275"/>
      <c r="E201" s="275"/>
      <c r="F201" s="275"/>
      <c r="G201" s="275"/>
      <c r="H201" s="275"/>
      <c r="I201" s="275"/>
      <c r="J201" s="275"/>
      <c r="K201" s="275"/>
      <c r="L201" s="275"/>
      <c r="M201" s="275"/>
      <c r="N201" s="275"/>
      <c r="O201" s="275"/>
      <c r="P201" s="275"/>
      <c r="Q201" s="275"/>
      <c r="R201" s="275"/>
      <c r="S201" s="275"/>
      <c r="T201" s="275"/>
      <c r="U201" s="275"/>
      <c r="V201" s="275"/>
      <c r="W201" s="275"/>
    </row>
    <row r="202" spans="2:23" s="145" customFormat="1" ht="11.25">
      <c r="B202" s="149"/>
      <c r="D202" s="148"/>
      <c r="E202" s="148"/>
      <c r="F202" s="148"/>
      <c r="G202" s="148"/>
      <c r="H202" s="148"/>
      <c r="I202" s="148"/>
      <c r="J202" s="148"/>
      <c r="K202" s="148"/>
      <c r="L202" s="148"/>
      <c r="M202" s="148"/>
      <c r="N202" s="148"/>
      <c r="O202" s="148"/>
      <c r="P202" s="148"/>
      <c r="Q202" s="275"/>
      <c r="R202" s="148"/>
      <c r="S202" s="148"/>
      <c r="T202" s="148"/>
      <c r="U202" s="148"/>
      <c r="V202" s="148"/>
      <c r="W202" s="148"/>
    </row>
    <row r="203" spans="2:23" s="247" customFormat="1" ht="11.25">
      <c r="B203" s="250"/>
      <c r="D203" s="275"/>
      <c r="E203" s="275"/>
      <c r="F203" s="275"/>
      <c r="G203" s="275"/>
      <c r="H203" s="275"/>
      <c r="I203" s="275"/>
      <c r="J203" s="275"/>
      <c r="K203" s="275"/>
      <c r="L203" s="275"/>
      <c r="M203" s="275"/>
      <c r="N203" s="275"/>
      <c r="O203" s="275"/>
      <c r="P203" s="275"/>
      <c r="Q203" s="275"/>
      <c r="R203" s="275"/>
      <c r="S203" s="275"/>
      <c r="T203" s="275"/>
      <c r="U203" s="275"/>
      <c r="V203" s="275"/>
      <c r="W203" s="275"/>
    </row>
    <row r="204" spans="2:23" s="247" customFormat="1" ht="11.25">
      <c r="B204" s="250"/>
      <c r="D204" s="275"/>
      <c r="E204" s="275"/>
      <c r="F204" s="275"/>
      <c r="G204" s="275"/>
      <c r="H204" s="275"/>
      <c r="I204" s="275"/>
      <c r="J204" s="275"/>
      <c r="K204" s="275"/>
      <c r="L204" s="275"/>
      <c r="M204" s="275"/>
      <c r="N204" s="275"/>
      <c r="O204" s="276"/>
      <c r="P204" s="275"/>
      <c r="Q204" s="275"/>
      <c r="R204" s="275"/>
      <c r="S204" s="275"/>
      <c r="T204" s="275"/>
      <c r="U204" s="275"/>
      <c r="V204" s="275"/>
      <c r="W204" s="275"/>
    </row>
    <row r="205" spans="2:23" s="247" customFormat="1" ht="11.25">
      <c r="B205" s="250"/>
      <c r="D205" s="275"/>
      <c r="E205" s="275"/>
      <c r="F205" s="275"/>
      <c r="G205" s="275"/>
      <c r="H205" s="275"/>
      <c r="I205" s="275"/>
      <c r="J205" s="275"/>
      <c r="K205" s="275"/>
      <c r="L205" s="275"/>
      <c r="M205" s="275"/>
      <c r="N205" s="275"/>
      <c r="O205" s="276"/>
      <c r="P205" s="275"/>
      <c r="Q205" s="275"/>
      <c r="R205" s="275"/>
      <c r="S205" s="275"/>
      <c r="T205" s="275"/>
      <c r="U205" s="275"/>
      <c r="V205" s="275"/>
      <c r="W205" s="275"/>
    </row>
    <row r="206" spans="2:19" s="145" customFormat="1" ht="11.25">
      <c r="B206" s="283"/>
      <c r="D206" s="270"/>
      <c r="E206" s="270"/>
      <c r="F206" s="270"/>
      <c r="G206" s="270"/>
      <c r="H206" s="270"/>
      <c r="I206" s="270"/>
      <c r="J206" s="270"/>
      <c r="K206" s="270"/>
      <c r="L206" s="270"/>
      <c r="M206" s="270"/>
      <c r="N206" s="270"/>
      <c r="O206" s="270"/>
      <c r="P206" s="270"/>
      <c r="R206" s="270"/>
      <c r="S206" s="270"/>
    </row>
    <row r="207" spans="1:21" s="269" customFormat="1" ht="11.25">
      <c r="A207" s="145"/>
      <c r="B207" s="283"/>
      <c r="D207" s="272"/>
      <c r="E207" s="273"/>
      <c r="F207" s="273"/>
      <c r="G207" s="273"/>
      <c r="H207" s="273"/>
      <c r="I207" s="273"/>
      <c r="J207" s="273"/>
      <c r="K207" s="273"/>
      <c r="L207" s="273"/>
      <c r="M207" s="273"/>
      <c r="N207" s="273"/>
      <c r="O207" s="273"/>
      <c r="P207" s="272"/>
      <c r="R207" s="272"/>
      <c r="S207" s="272"/>
      <c r="U207" s="274"/>
    </row>
    <row r="208" spans="2:15" s="247" customFormat="1" ht="5.25" customHeight="1">
      <c r="B208" s="250"/>
      <c r="E208" s="279"/>
      <c r="F208" s="279"/>
      <c r="G208" s="279"/>
      <c r="H208" s="279"/>
      <c r="I208" s="279"/>
      <c r="J208" s="279"/>
      <c r="K208" s="279"/>
      <c r="L208" s="279"/>
      <c r="M208" s="279"/>
      <c r="N208" s="279"/>
      <c r="O208" s="279"/>
    </row>
    <row r="209" spans="1:23" s="247" customFormat="1" ht="11.25">
      <c r="A209" s="145"/>
      <c r="B209" s="250"/>
      <c r="D209" s="275"/>
      <c r="E209" s="275"/>
      <c r="F209" s="275"/>
      <c r="G209" s="275"/>
      <c r="H209" s="275"/>
      <c r="I209" s="275"/>
      <c r="J209" s="275"/>
      <c r="K209" s="275"/>
      <c r="L209" s="275"/>
      <c r="M209" s="275"/>
      <c r="N209" s="275"/>
      <c r="O209" s="275"/>
      <c r="P209" s="280"/>
      <c r="Q209" s="275"/>
      <c r="R209" s="275"/>
      <c r="S209" s="275"/>
      <c r="T209" s="275"/>
      <c r="U209" s="275"/>
      <c r="V209" s="275"/>
      <c r="W209" s="275"/>
    </row>
    <row r="210" spans="2:23" s="247" customFormat="1" ht="11.25">
      <c r="B210" s="250"/>
      <c r="D210" s="275"/>
      <c r="E210" s="275"/>
      <c r="F210" s="275"/>
      <c r="G210" s="275"/>
      <c r="H210" s="275"/>
      <c r="I210" s="275"/>
      <c r="J210" s="275"/>
      <c r="K210" s="275"/>
      <c r="L210" s="275"/>
      <c r="M210" s="275"/>
      <c r="N210" s="275"/>
      <c r="O210" s="275"/>
      <c r="P210" s="280"/>
      <c r="Q210" s="275"/>
      <c r="R210" s="275"/>
      <c r="S210" s="275"/>
      <c r="T210" s="275"/>
      <c r="U210" s="275"/>
      <c r="V210" s="275"/>
      <c r="W210" s="275"/>
    </row>
    <row r="211" spans="2:23" s="247" customFormat="1" ht="11.25">
      <c r="B211" s="250"/>
      <c r="D211" s="275"/>
      <c r="E211" s="275"/>
      <c r="F211" s="275"/>
      <c r="G211" s="275"/>
      <c r="H211" s="275"/>
      <c r="I211" s="275"/>
      <c r="J211" s="275"/>
      <c r="K211" s="275"/>
      <c r="L211" s="275"/>
      <c r="M211" s="275"/>
      <c r="N211" s="275"/>
      <c r="O211" s="275"/>
      <c r="P211" s="280"/>
      <c r="Q211" s="275"/>
      <c r="R211" s="275"/>
      <c r="S211" s="275"/>
      <c r="T211" s="275"/>
      <c r="U211" s="275"/>
      <c r="V211" s="275"/>
      <c r="W211" s="275"/>
    </row>
    <row r="212" spans="2:23" s="247" customFormat="1" ht="11.25">
      <c r="B212" s="250"/>
      <c r="D212" s="275"/>
      <c r="E212" s="275"/>
      <c r="F212" s="275"/>
      <c r="G212" s="275"/>
      <c r="H212" s="275"/>
      <c r="I212" s="275"/>
      <c r="J212" s="275"/>
      <c r="K212" s="275"/>
      <c r="L212" s="275"/>
      <c r="M212" s="275"/>
      <c r="N212" s="275"/>
      <c r="O212" s="275"/>
      <c r="P212" s="280"/>
      <c r="Q212" s="275"/>
      <c r="R212" s="275"/>
      <c r="S212" s="275"/>
      <c r="T212" s="275"/>
      <c r="U212" s="275"/>
      <c r="V212" s="275"/>
      <c r="W212" s="275"/>
    </row>
    <row r="213" spans="2:23" s="247" customFormat="1" ht="11.25">
      <c r="B213" s="250"/>
      <c r="D213" s="275"/>
      <c r="E213" s="275"/>
      <c r="F213" s="275"/>
      <c r="G213" s="275"/>
      <c r="H213" s="275"/>
      <c r="I213" s="275"/>
      <c r="J213" s="275"/>
      <c r="K213" s="275"/>
      <c r="L213" s="275"/>
      <c r="M213" s="275"/>
      <c r="N213" s="275"/>
      <c r="O213" s="275"/>
      <c r="P213" s="280"/>
      <c r="Q213" s="275"/>
      <c r="R213" s="275"/>
      <c r="S213" s="275"/>
      <c r="T213" s="275"/>
      <c r="U213" s="275"/>
      <c r="V213" s="275"/>
      <c r="W213" s="275"/>
    </row>
    <row r="214" spans="2:23" s="247" customFormat="1" ht="11.25">
      <c r="B214" s="250"/>
      <c r="D214" s="275"/>
      <c r="E214" s="275"/>
      <c r="F214" s="275"/>
      <c r="G214" s="275"/>
      <c r="H214" s="275"/>
      <c r="I214" s="275"/>
      <c r="J214" s="275"/>
      <c r="K214" s="275"/>
      <c r="L214" s="275"/>
      <c r="M214" s="275"/>
      <c r="N214" s="275"/>
      <c r="O214" s="275"/>
      <c r="P214" s="280"/>
      <c r="Q214" s="275"/>
      <c r="R214" s="275"/>
      <c r="S214" s="275"/>
      <c r="T214" s="275"/>
      <c r="U214" s="275"/>
      <c r="V214" s="275"/>
      <c r="W214" s="275"/>
    </row>
    <row r="215" spans="2:23" s="247" customFormat="1" ht="11.25">
      <c r="B215" s="250"/>
      <c r="D215" s="275"/>
      <c r="E215" s="275"/>
      <c r="F215" s="275"/>
      <c r="G215" s="275"/>
      <c r="H215" s="275"/>
      <c r="I215" s="275"/>
      <c r="J215" s="275"/>
      <c r="K215" s="275"/>
      <c r="L215" s="275"/>
      <c r="M215" s="275"/>
      <c r="N215" s="275"/>
      <c r="O215" s="275"/>
      <c r="P215" s="280"/>
      <c r="Q215" s="275"/>
      <c r="R215" s="275"/>
      <c r="S215" s="275"/>
      <c r="T215" s="275"/>
      <c r="U215" s="275"/>
      <c r="V215" s="275"/>
      <c r="W215" s="275"/>
    </row>
    <row r="216" spans="2:23" s="247" customFormat="1" ht="11.25">
      <c r="B216" s="250"/>
      <c r="C216" s="268"/>
      <c r="D216" s="275"/>
      <c r="E216" s="275"/>
      <c r="F216" s="275"/>
      <c r="G216" s="275"/>
      <c r="H216" s="275"/>
      <c r="I216" s="275"/>
      <c r="J216" s="275"/>
      <c r="K216" s="275"/>
      <c r="L216" s="275"/>
      <c r="M216" s="275"/>
      <c r="N216" s="275"/>
      <c r="O216" s="275"/>
      <c r="P216" s="280"/>
      <c r="Q216" s="275"/>
      <c r="R216" s="275"/>
      <c r="S216" s="275"/>
      <c r="T216" s="275"/>
      <c r="U216" s="275"/>
      <c r="V216" s="275"/>
      <c r="W216" s="275"/>
    </row>
    <row r="217" spans="2:23" s="247" customFormat="1" ht="11.25">
      <c r="B217" s="250"/>
      <c r="D217" s="275"/>
      <c r="E217" s="275"/>
      <c r="F217" s="275"/>
      <c r="G217" s="275"/>
      <c r="H217" s="275"/>
      <c r="I217" s="275"/>
      <c r="J217" s="275"/>
      <c r="K217" s="275"/>
      <c r="L217" s="275"/>
      <c r="M217" s="275"/>
      <c r="N217" s="275"/>
      <c r="O217" s="275"/>
      <c r="P217" s="280"/>
      <c r="Q217" s="275"/>
      <c r="R217" s="275"/>
      <c r="S217" s="275"/>
      <c r="T217" s="275"/>
      <c r="U217" s="275"/>
      <c r="V217" s="275"/>
      <c r="W217" s="275"/>
    </row>
    <row r="218" spans="2:23" s="247" customFormat="1" ht="11.25">
      <c r="B218" s="250"/>
      <c r="D218" s="275"/>
      <c r="E218" s="275"/>
      <c r="F218" s="275"/>
      <c r="G218" s="275"/>
      <c r="H218" s="275"/>
      <c r="I218" s="275"/>
      <c r="J218" s="275"/>
      <c r="K218" s="275"/>
      <c r="L218" s="275"/>
      <c r="M218" s="275"/>
      <c r="N218" s="275"/>
      <c r="O218" s="275"/>
      <c r="P218" s="280"/>
      <c r="Q218" s="275"/>
      <c r="R218" s="275"/>
      <c r="S218" s="275"/>
      <c r="T218" s="275"/>
      <c r="U218" s="275"/>
      <c r="V218" s="275"/>
      <c r="W218" s="275"/>
    </row>
    <row r="219" spans="2:23" s="247" customFormat="1" ht="11.25">
      <c r="B219" s="250"/>
      <c r="D219" s="275"/>
      <c r="E219" s="275"/>
      <c r="F219" s="275"/>
      <c r="G219" s="275"/>
      <c r="H219" s="275"/>
      <c r="I219" s="275"/>
      <c r="J219" s="275"/>
      <c r="K219" s="275"/>
      <c r="L219" s="275"/>
      <c r="M219" s="275"/>
      <c r="N219" s="275"/>
      <c r="O219" s="275"/>
      <c r="P219" s="280"/>
      <c r="Q219" s="275"/>
      <c r="R219" s="275"/>
      <c r="S219" s="275"/>
      <c r="T219" s="275"/>
      <c r="U219" s="275"/>
      <c r="V219" s="275"/>
      <c r="W219" s="275"/>
    </row>
    <row r="220" spans="2:23" s="247" customFormat="1" ht="11.25">
      <c r="B220" s="250"/>
      <c r="D220" s="275"/>
      <c r="E220" s="275"/>
      <c r="F220" s="275"/>
      <c r="G220" s="275"/>
      <c r="H220" s="275"/>
      <c r="I220" s="275"/>
      <c r="J220" s="275"/>
      <c r="K220" s="275"/>
      <c r="L220" s="275"/>
      <c r="M220" s="275"/>
      <c r="N220" s="275"/>
      <c r="O220" s="275"/>
      <c r="P220" s="280"/>
      <c r="Q220" s="275"/>
      <c r="R220" s="275"/>
      <c r="S220" s="275"/>
      <c r="T220" s="275"/>
      <c r="U220" s="275"/>
      <c r="V220" s="275"/>
      <c r="W220" s="275"/>
    </row>
    <row r="221" spans="2:23" s="247" customFormat="1" ht="11.25">
      <c r="B221" s="250"/>
      <c r="D221" s="275"/>
      <c r="E221" s="275"/>
      <c r="F221" s="275"/>
      <c r="G221" s="275"/>
      <c r="H221" s="275"/>
      <c r="I221" s="275"/>
      <c r="J221" s="275"/>
      <c r="K221" s="275"/>
      <c r="L221" s="275"/>
      <c r="M221" s="275"/>
      <c r="N221" s="275"/>
      <c r="O221" s="275"/>
      <c r="P221" s="280"/>
      <c r="Q221" s="275"/>
      <c r="R221" s="275"/>
      <c r="S221" s="275"/>
      <c r="T221" s="275"/>
      <c r="U221" s="275"/>
      <c r="V221" s="275"/>
      <c r="W221" s="275"/>
    </row>
    <row r="222" spans="2:23" s="247" customFormat="1" ht="11.25">
      <c r="B222" s="250"/>
      <c r="D222" s="275"/>
      <c r="E222" s="275"/>
      <c r="F222" s="275"/>
      <c r="G222" s="275"/>
      <c r="H222" s="275"/>
      <c r="I222" s="275"/>
      <c r="J222" s="275"/>
      <c r="K222" s="275"/>
      <c r="L222" s="275"/>
      <c r="M222" s="275"/>
      <c r="N222" s="275"/>
      <c r="O222" s="275"/>
      <c r="P222" s="280"/>
      <c r="Q222" s="275"/>
      <c r="R222" s="275"/>
      <c r="S222" s="275"/>
      <c r="T222" s="275"/>
      <c r="U222" s="275"/>
      <c r="V222" s="275"/>
      <c r="W222" s="275"/>
    </row>
    <row r="223" spans="2:23" s="247" customFormat="1" ht="11.25">
      <c r="B223" s="250"/>
      <c r="D223" s="275"/>
      <c r="E223" s="275"/>
      <c r="F223" s="275"/>
      <c r="G223" s="275"/>
      <c r="H223" s="275"/>
      <c r="I223" s="275"/>
      <c r="J223" s="275"/>
      <c r="K223" s="275"/>
      <c r="L223" s="275"/>
      <c r="M223" s="275"/>
      <c r="N223" s="275"/>
      <c r="O223" s="275"/>
      <c r="P223" s="280"/>
      <c r="Q223" s="275"/>
      <c r="R223" s="275"/>
      <c r="S223" s="275"/>
      <c r="T223" s="275"/>
      <c r="U223" s="275"/>
      <c r="V223" s="275"/>
      <c r="W223" s="275"/>
    </row>
    <row r="224" spans="2:23" s="145" customFormat="1" ht="11.25">
      <c r="B224" s="149"/>
      <c r="D224" s="146"/>
      <c r="E224" s="146"/>
      <c r="F224" s="146"/>
      <c r="G224" s="146"/>
      <c r="H224" s="146"/>
      <c r="I224" s="146"/>
      <c r="J224" s="146"/>
      <c r="K224" s="146"/>
      <c r="L224" s="146"/>
      <c r="M224" s="146"/>
      <c r="N224" s="146"/>
      <c r="O224" s="146"/>
      <c r="P224" s="146"/>
      <c r="R224" s="146"/>
      <c r="S224" s="148"/>
      <c r="T224" s="148"/>
      <c r="U224" s="148"/>
      <c r="V224" s="148"/>
      <c r="W224" s="148"/>
    </row>
    <row r="225" spans="2:23" s="145" customFormat="1" ht="11.25">
      <c r="B225" s="149"/>
      <c r="P225" s="164"/>
      <c r="R225" s="146"/>
      <c r="S225" s="148"/>
      <c r="T225" s="148"/>
      <c r="U225" s="148"/>
      <c r="V225" s="148"/>
      <c r="W225" s="148"/>
    </row>
    <row r="226" spans="1:23" s="247" customFormat="1" ht="11.25">
      <c r="A226" s="145"/>
      <c r="B226" s="250"/>
      <c r="D226" s="275"/>
      <c r="E226" s="275"/>
      <c r="F226" s="275"/>
      <c r="G226" s="275"/>
      <c r="H226" s="275"/>
      <c r="I226" s="275"/>
      <c r="J226" s="275"/>
      <c r="K226" s="275"/>
      <c r="L226" s="275"/>
      <c r="M226" s="275"/>
      <c r="N226" s="275"/>
      <c r="O226" s="275"/>
      <c r="P226" s="280"/>
      <c r="Q226" s="275"/>
      <c r="R226" s="275"/>
      <c r="S226" s="275"/>
      <c r="T226" s="275"/>
      <c r="U226" s="275"/>
      <c r="V226" s="275"/>
      <c r="W226" s="275"/>
    </row>
    <row r="227" spans="1:23" s="247" customFormat="1" ht="11.25">
      <c r="A227" s="145"/>
      <c r="B227" s="250"/>
      <c r="D227" s="275"/>
      <c r="E227" s="275"/>
      <c r="F227" s="275"/>
      <c r="G227" s="275"/>
      <c r="H227" s="275"/>
      <c r="I227" s="275"/>
      <c r="J227" s="275"/>
      <c r="K227" s="275"/>
      <c r="L227" s="275"/>
      <c r="M227" s="275"/>
      <c r="N227" s="275"/>
      <c r="O227" s="275"/>
      <c r="P227" s="280"/>
      <c r="Q227" s="275"/>
      <c r="R227" s="275"/>
      <c r="S227" s="275"/>
      <c r="T227" s="275"/>
      <c r="U227" s="275"/>
      <c r="V227" s="275"/>
      <c r="W227" s="275"/>
    </row>
    <row r="228" spans="2:23" s="247" customFormat="1" ht="11.25">
      <c r="B228" s="250"/>
      <c r="D228" s="275"/>
      <c r="E228" s="275"/>
      <c r="F228" s="275"/>
      <c r="G228" s="275"/>
      <c r="H228" s="275"/>
      <c r="I228" s="275"/>
      <c r="J228" s="275"/>
      <c r="K228" s="275"/>
      <c r="L228" s="275"/>
      <c r="M228" s="275"/>
      <c r="N228" s="275"/>
      <c r="O228" s="275"/>
      <c r="P228" s="280"/>
      <c r="Q228" s="275"/>
      <c r="R228" s="275"/>
      <c r="S228" s="275"/>
      <c r="T228" s="275"/>
      <c r="U228" s="275"/>
      <c r="V228" s="275"/>
      <c r="W228" s="275"/>
    </row>
    <row r="229" spans="2:23" s="247" customFormat="1" ht="11.25">
      <c r="B229" s="250"/>
      <c r="D229" s="275"/>
      <c r="E229" s="275"/>
      <c r="F229" s="275"/>
      <c r="G229" s="275"/>
      <c r="H229" s="275"/>
      <c r="I229" s="275"/>
      <c r="J229" s="275"/>
      <c r="K229" s="275"/>
      <c r="L229" s="275"/>
      <c r="M229" s="275"/>
      <c r="N229" s="275"/>
      <c r="O229" s="275"/>
      <c r="P229" s="280"/>
      <c r="Q229" s="275"/>
      <c r="R229" s="275"/>
      <c r="S229" s="275"/>
      <c r="T229" s="275"/>
      <c r="U229" s="275"/>
      <c r="V229" s="275"/>
      <c r="W229" s="275"/>
    </row>
    <row r="230" spans="2:23" s="247" customFormat="1" ht="11.25">
      <c r="B230" s="250"/>
      <c r="D230" s="275"/>
      <c r="E230" s="275"/>
      <c r="F230" s="275"/>
      <c r="G230" s="275"/>
      <c r="H230" s="275"/>
      <c r="I230" s="275"/>
      <c r="J230" s="275"/>
      <c r="K230" s="275"/>
      <c r="L230" s="275"/>
      <c r="M230" s="275"/>
      <c r="N230" s="275"/>
      <c r="O230" s="275"/>
      <c r="P230" s="280"/>
      <c r="Q230" s="275"/>
      <c r="R230" s="275"/>
      <c r="S230" s="275"/>
      <c r="T230" s="275"/>
      <c r="U230" s="275"/>
      <c r="V230" s="275"/>
      <c r="W230" s="275"/>
    </row>
    <row r="231" spans="2:23" s="247" customFormat="1" ht="11.25">
      <c r="B231" s="250"/>
      <c r="D231" s="275"/>
      <c r="E231" s="275"/>
      <c r="F231" s="275"/>
      <c r="G231" s="275"/>
      <c r="H231" s="275"/>
      <c r="I231" s="275"/>
      <c r="J231" s="275"/>
      <c r="K231" s="275"/>
      <c r="L231" s="275"/>
      <c r="M231" s="275"/>
      <c r="N231" s="275"/>
      <c r="O231" s="275"/>
      <c r="P231" s="280"/>
      <c r="Q231" s="275"/>
      <c r="R231" s="275"/>
      <c r="S231" s="275"/>
      <c r="T231" s="275"/>
      <c r="U231" s="275"/>
      <c r="V231" s="275"/>
      <c r="W231" s="275"/>
    </row>
    <row r="232" spans="2:23" s="247" customFormat="1" ht="11.25">
      <c r="B232" s="250"/>
      <c r="D232" s="275"/>
      <c r="E232" s="275"/>
      <c r="F232" s="275"/>
      <c r="G232" s="275"/>
      <c r="H232" s="275"/>
      <c r="I232" s="275"/>
      <c r="J232" s="275"/>
      <c r="K232" s="275"/>
      <c r="L232" s="275"/>
      <c r="M232" s="275"/>
      <c r="N232" s="275"/>
      <c r="O232" s="275"/>
      <c r="P232" s="275"/>
      <c r="Q232" s="275"/>
      <c r="R232" s="275"/>
      <c r="S232" s="275"/>
      <c r="T232" s="275"/>
      <c r="U232" s="275"/>
      <c r="V232" s="275"/>
      <c r="W232" s="275"/>
    </row>
    <row r="233" spans="2:23" s="247" customFormat="1" ht="11.25">
      <c r="B233" s="250"/>
      <c r="D233" s="275"/>
      <c r="E233" s="275"/>
      <c r="F233" s="275"/>
      <c r="G233" s="275"/>
      <c r="H233" s="275"/>
      <c r="I233" s="275"/>
      <c r="J233" s="275"/>
      <c r="K233" s="275"/>
      <c r="L233" s="275"/>
      <c r="M233" s="275"/>
      <c r="N233" s="275"/>
      <c r="O233" s="275"/>
      <c r="P233" s="280"/>
      <c r="Q233" s="275"/>
      <c r="R233" s="275"/>
      <c r="S233" s="275"/>
      <c r="T233" s="275"/>
      <c r="U233" s="275"/>
      <c r="V233" s="275"/>
      <c r="W233" s="275"/>
    </row>
    <row r="234" spans="2:23" s="247" customFormat="1" ht="11.25">
      <c r="B234" s="250"/>
      <c r="D234" s="275"/>
      <c r="E234" s="275"/>
      <c r="F234" s="275"/>
      <c r="G234" s="275"/>
      <c r="H234" s="275"/>
      <c r="I234" s="275"/>
      <c r="J234" s="275"/>
      <c r="K234" s="275"/>
      <c r="L234" s="275"/>
      <c r="M234" s="275"/>
      <c r="N234" s="275"/>
      <c r="O234" s="275"/>
      <c r="P234" s="280"/>
      <c r="Q234" s="275"/>
      <c r="R234" s="275"/>
      <c r="S234" s="275"/>
      <c r="T234" s="275"/>
      <c r="U234" s="275"/>
      <c r="V234" s="275"/>
      <c r="W234" s="275"/>
    </row>
    <row r="235" spans="2:23" s="247" customFormat="1" ht="11.25">
      <c r="B235" s="250"/>
      <c r="D235" s="275"/>
      <c r="E235" s="275"/>
      <c r="F235" s="275"/>
      <c r="G235" s="275"/>
      <c r="H235" s="275"/>
      <c r="I235" s="275"/>
      <c r="J235" s="275"/>
      <c r="K235" s="275"/>
      <c r="L235" s="275"/>
      <c r="M235" s="275"/>
      <c r="N235" s="275"/>
      <c r="O235" s="275"/>
      <c r="P235" s="280"/>
      <c r="Q235" s="275"/>
      <c r="R235" s="275"/>
      <c r="S235" s="275"/>
      <c r="T235" s="275"/>
      <c r="U235" s="275"/>
      <c r="V235" s="275"/>
      <c r="W235" s="275"/>
    </row>
    <row r="236" spans="2:23" s="247" customFormat="1" ht="11.25">
      <c r="B236" s="250"/>
      <c r="D236" s="275"/>
      <c r="E236" s="275"/>
      <c r="F236" s="275"/>
      <c r="G236" s="275"/>
      <c r="H236" s="275"/>
      <c r="I236" s="275"/>
      <c r="J236" s="275"/>
      <c r="K236" s="275"/>
      <c r="L236" s="275"/>
      <c r="M236" s="275"/>
      <c r="N236" s="275"/>
      <c r="O236" s="275"/>
      <c r="P236" s="280"/>
      <c r="Q236" s="275"/>
      <c r="R236" s="275"/>
      <c r="S236" s="275"/>
      <c r="T236" s="275"/>
      <c r="U236" s="275"/>
      <c r="V236" s="275"/>
      <c r="W236" s="275"/>
    </row>
    <row r="237" spans="2:23" s="247" customFormat="1" ht="11.25">
      <c r="B237" s="250"/>
      <c r="D237" s="275"/>
      <c r="E237" s="275"/>
      <c r="F237" s="275"/>
      <c r="G237" s="275"/>
      <c r="H237" s="275"/>
      <c r="I237" s="275"/>
      <c r="J237" s="275"/>
      <c r="K237" s="275"/>
      <c r="L237" s="275"/>
      <c r="M237" s="275"/>
      <c r="N237" s="275"/>
      <c r="O237" s="275"/>
      <c r="P237" s="280"/>
      <c r="Q237" s="275"/>
      <c r="R237" s="275"/>
      <c r="S237" s="275"/>
      <c r="T237" s="275"/>
      <c r="U237" s="275"/>
      <c r="V237" s="275"/>
      <c r="W237" s="275"/>
    </row>
    <row r="238" spans="2:23" s="247" customFormat="1" ht="11.25">
      <c r="B238" s="250"/>
      <c r="D238" s="275"/>
      <c r="E238" s="275"/>
      <c r="F238" s="275"/>
      <c r="G238" s="275"/>
      <c r="H238" s="275"/>
      <c r="I238" s="275"/>
      <c r="J238" s="275"/>
      <c r="K238" s="275"/>
      <c r="L238" s="275"/>
      <c r="M238" s="275"/>
      <c r="N238" s="275"/>
      <c r="O238" s="275"/>
      <c r="P238" s="280"/>
      <c r="Q238" s="275"/>
      <c r="R238" s="275"/>
      <c r="S238" s="275"/>
      <c r="T238" s="275"/>
      <c r="U238" s="275"/>
      <c r="V238" s="275"/>
      <c r="W238" s="275"/>
    </row>
    <row r="239" spans="2:23" s="247" customFormat="1" ht="11.25">
      <c r="B239" s="250"/>
      <c r="D239" s="275"/>
      <c r="E239" s="275"/>
      <c r="F239" s="275"/>
      <c r="G239" s="275"/>
      <c r="H239" s="275"/>
      <c r="I239" s="275"/>
      <c r="J239" s="275"/>
      <c r="K239" s="275"/>
      <c r="L239" s="275"/>
      <c r="M239" s="275"/>
      <c r="N239" s="275"/>
      <c r="O239" s="275"/>
      <c r="P239" s="280"/>
      <c r="Q239" s="275"/>
      <c r="R239" s="275"/>
      <c r="S239" s="275"/>
      <c r="T239" s="275"/>
      <c r="U239" s="275"/>
      <c r="V239" s="275"/>
      <c r="W239" s="275"/>
    </row>
    <row r="240" spans="2:23" s="247" customFormat="1" ht="11.25">
      <c r="B240" s="250"/>
      <c r="D240" s="275"/>
      <c r="E240" s="275"/>
      <c r="F240" s="275"/>
      <c r="G240" s="275"/>
      <c r="H240" s="275"/>
      <c r="I240" s="275"/>
      <c r="J240" s="275"/>
      <c r="K240" s="275"/>
      <c r="L240" s="275"/>
      <c r="M240" s="275"/>
      <c r="N240" s="275"/>
      <c r="O240" s="275"/>
      <c r="P240" s="280"/>
      <c r="Q240" s="275"/>
      <c r="R240" s="275"/>
      <c r="S240" s="275"/>
      <c r="T240" s="275"/>
      <c r="U240" s="275"/>
      <c r="V240" s="275"/>
      <c r="W240" s="275"/>
    </row>
    <row r="241" spans="2:23" s="247" customFormat="1" ht="11.25">
      <c r="B241" s="250"/>
      <c r="C241" s="268"/>
      <c r="D241" s="275"/>
      <c r="E241" s="275"/>
      <c r="F241" s="275"/>
      <c r="G241" s="275"/>
      <c r="H241" s="275"/>
      <c r="I241" s="275"/>
      <c r="J241" s="275"/>
      <c r="K241" s="275"/>
      <c r="L241" s="275"/>
      <c r="M241" s="275"/>
      <c r="N241" s="275"/>
      <c r="O241" s="275"/>
      <c r="P241" s="280"/>
      <c r="Q241" s="275"/>
      <c r="R241" s="275"/>
      <c r="S241" s="275"/>
      <c r="T241" s="275"/>
      <c r="U241" s="275"/>
      <c r="V241" s="275"/>
      <c r="W241" s="275"/>
    </row>
    <row r="242" spans="2:23" s="247" customFormat="1" ht="11.25">
      <c r="B242" s="250"/>
      <c r="D242" s="275"/>
      <c r="E242" s="275"/>
      <c r="F242" s="275"/>
      <c r="G242" s="275"/>
      <c r="H242" s="275"/>
      <c r="I242" s="275"/>
      <c r="J242" s="275"/>
      <c r="K242" s="275"/>
      <c r="L242" s="275"/>
      <c r="M242" s="275"/>
      <c r="N242" s="275"/>
      <c r="O242" s="275"/>
      <c r="P242" s="280"/>
      <c r="Q242" s="275"/>
      <c r="R242" s="275"/>
      <c r="S242" s="275"/>
      <c r="T242" s="275"/>
      <c r="U242" s="275"/>
      <c r="V242" s="275"/>
      <c r="W242" s="275"/>
    </row>
    <row r="243" spans="2:23" s="247" customFormat="1" ht="11.25">
      <c r="B243" s="250"/>
      <c r="D243" s="275"/>
      <c r="E243" s="275"/>
      <c r="F243" s="275"/>
      <c r="G243" s="275"/>
      <c r="H243" s="275"/>
      <c r="I243" s="275"/>
      <c r="J243" s="275"/>
      <c r="K243" s="275"/>
      <c r="L243" s="275"/>
      <c r="M243" s="275"/>
      <c r="N243" s="275"/>
      <c r="O243" s="275"/>
      <c r="P243" s="280"/>
      <c r="Q243" s="275"/>
      <c r="R243" s="275"/>
      <c r="S243" s="275"/>
      <c r="T243" s="275"/>
      <c r="U243" s="275"/>
      <c r="V243" s="275"/>
      <c r="W243" s="275"/>
    </row>
    <row r="244" spans="2:23" s="247" customFormat="1" ht="11.25">
      <c r="B244" s="250"/>
      <c r="D244" s="275"/>
      <c r="E244" s="275"/>
      <c r="F244" s="275"/>
      <c r="G244" s="275"/>
      <c r="H244" s="275"/>
      <c r="I244" s="275"/>
      <c r="J244" s="275"/>
      <c r="K244" s="275"/>
      <c r="L244" s="275"/>
      <c r="M244" s="275"/>
      <c r="N244" s="275"/>
      <c r="O244" s="275"/>
      <c r="P244" s="280"/>
      <c r="Q244" s="275"/>
      <c r="R244" s="275"/>
      <c r="S244" s="275"/>
      <c r="T244" s="275"/>
      <c r="U244" s="275"/>
      <c r="V244" s="275"/>
      <c r="W244" s="275"/>
    </row>
    <row r="245" spans="2:23" s="247" customFormat="1" ht="11.25">
      <c r="B245" s="250"/>
      <c r="D245" s="275"/>
      <c r="E245" s="275"/>
      <c r="F245" s="275"/>
      <c r="G245" s="275"/>
      <c r="H245" s="275"/>
      <c r="I245" s="275"/>
      <c r="J245" s="275"/>
      <c r="K245" s="275"/>
      <c r="L245" s="275"/>
      <c r="M245" s="275"/>
      <c r="N245" s="275"/>
      <c r="O245" s="275"/>
      <c r="P245" s="280"/>
      <c r="Q245" s="275"/>
      <c r="R245" s="275"/>
      <c r="S245" s="275"/>
      <c r="T245" s="275"/>
      <c r="U245" s="275"/>
      <c r="V245" s="275"/>
      <c r="W245" s="275"/>
    </row>
    <row r="246" spans="2:23" s="247" customFormat="1" ht="11.25">
      <c r="B246" s="250"/>
      <c r="D246" s="275"/>
      <c r="E246" s="275"/>
      <c r="F246" s="275"/>
      <c r="G246" s="275"/>
      <c r="H246" s="275"/>
      <c r="I246" s="275"/>
      <c r="J246" s="275"/>
      <c r="K246" s="275"/>
      <c r="L246" s="275"/>
      <c r="M246" s="275"/>
      <c r="N246" s="275"/>
      <c r="O246" s="275"/>
      <c r="P246" s="280"/>
      <c r="Q246" s="275"/>
      <c r="R246" s="275"/>
      <c r="S246" s="275"/>
      <c r="T246" s="275"/>
      <c r="U246" s="275"/>
      <c r="V246" s="275"/>
      <c r="W246" s="275"/>
    </row>
    <row r="247" spans="2:23" s="247" customFormat="1" ht="11.25">
      <c r="B247" s="250"/>
      <c r="D247" s="275"/>
      <c r="E247" s="275"/>
      <c r="F247" s="275"/>
      <c r="G247" s="275"/>
      <c r="H247" s="275"/>
      <c r="I247" s="275"/>
      <c r="J247" s="275"/>
      <c r="K247" s="275"/>
      <c r="L247" s="275"/>
      <c r="M247" s="275"/>
      <c r="N247" s="275"/>
      <c r="O247" s="275"/>
      <c r="P247" s="280"/>
      <c r="Q247" s="275"/>
      <c r="R247" s="275"/>
      <c r="S247" s="275"/>
      <c r="T247" s="275"/>
      <c r="U247" s="277"/>
      <c r="V247" s="275"/>
      <c r="W247" s="275"/>
    </row>
    <row r="248" spans="2:23" s="247" customFormat="1" ht="11.25">
      <c r="B248" s="250"/>
      <c r="D248" s="275"/>
      <c r="E248" s="275"/>
      <c r="F248" s="275"/>
      <c r="G248" s="275"/>
      <c r="H248" s="275"/>
      <c r="I248" s="275"/>
      <c r="J248" s="275"/>
      <c r="K248" s="275"/>
      <c r="L248" s="275"/>
      <c r="M248" s="275"/>
      <c r="N248" s="275"/>
      <c r="O248" s="275"/>
      <c r="P248" s="280"/>
      <c r="Q248" s="275"/>
      <c r="R248" s="275"/>
      <c r="S248" s="275"/>
      <c r="T248" s="275"/>
      <c r="U248" s="275"/>
      <c r="V248" s="275"/>
      <c r="W248" s="275"/>
    </row>
    <row r="249" spans="2:23" s="247" customFormat="1" ht="11.25">
      <c r="B249" s="250"/>
      <c r="D249" s="275"/>
      <c r="E249" s="275"/>
      <c r="F249" s="275"/>
      <c r="G249" s="275"/>
      <c r="H249" s="275"/>
      <c r="I249" s="275"/>
      <c r="J249" s="275"/>
      <c r="K249" s="275"/>
      <c r="L249" s="275"/>
      <c r="M249" s="275"/>
      <c r="N249" s="275"/>
      <c r="O249" s="275"/>
      <c r="P249" s="280"/>
      <c r="Q249" s="275"/>
      <c r="R249" s="275"/>
      <c r="S249" s="275"/>
      <c r="T249" s="275"/>
      <c r="U249" s="275"/>
      <c r="V249" s="275"/>
      <c r="W249" s="275"/>
    </row>
    <row r="250" spans="2:23" s="247" customFormat="1" ht="11.25">
      <c r="B250" s="250"/>
      <c r="D250" s="275"/>
      <c r="E250" s="275"/>
      <c r="F250" s="275"/>
      <c r="G250" s="275"/>
      <c r="H250" s="275"/>
      <c r="I250" s="275"/>
      <c r="J250" s="275"/>
      <c r="K250" s="275"/>
      <c r="L250" s="275"/>
      <c r="M250" s="275"/>
      <c r="N250" s="275"/>
      <c r="O250" s="275"/>
      <c r="P250" s="280"/>
      <c r="Q250" s="275"/>
      <c r="R250" s="275"/>
      <c r="S250" s="275"/>
      <c r="T250" s="275"/>
      <c r="U250" s="275"/>
      <c r="V250" s="275"/>
      <c r="W250" s="275"/>
    </row>
    <row r="251" spans="2:23" s="247" customFormat="1" ht="11.25">
      <c r="B251" s="250"/>
      <c r="D251" s="275"/>
      <c r="E251" s="275"/>
      <c r="F251" s="275"/>
      <c r="G251" s="275"/>
      <c r="H251" s="275"/>
      <c r="I251" s="275"/>
      <c r="J251" s="275"/>
      <c r="K251" s="275"/>
      <c r="L251" s="275"/>
      <c r="M251" s="275"/>
      <c r="N251" s="275"/>
      <c r="O251" s="275"/>
      <c r="P251" s="280"/>
      <c r="Q251" s="275"/>
      <c r="R251" s="275"/>
      <c r="S251" s="275"/>
      <c r="T251" s="275"/>
      <c r="U251" s="275"/>
      <c r="V251" s="275"/>
      <c r="W251" s="275"/>
    </row>
    <row r="252" spans="2:23" s="247" customFormat="1" ht="11.25">
      <c r="B252" s="250"/>
      <c r="D252" s="275"/>
      <c r="E252" s="275"/>
      <c r="F252" s="275"/>
      <c r="G252" s="275"/>
      <c r="H252" s="275"/>
      <c r="I252" s="275"/>
      <c r="J252" s="275"/>
      <c r="K252" s="275"/>
      <c r="L252" s="275"/>
      <c r="M252" s="275"/>
      <c r="N252" s="275"/>
      <c r="O252" s="275"/>
      <c r="P252" s="280"/>
      <c r="Q252" s="275"/>
      <c r="R252" s="275"/>
      <c r="S252" s="275"/>
      <c r="T252" s="275"/>
      <c r="U252" s="275"/>
      <c r="V252" s="275"/>
      <c r="W252" s="275"/>
    </row>
    <row r="253" spans="2:23" s="247" customFormat="1" ht="11.25">
      <c r="B253" s="250"/>
      <c r="D253" s="275"/>
      <c r="E253" s="275"/>
      <c r="F253" s="275"/>
      <c r="G253" s="275"/>
      <c r="H253" s="275"/>
      <c r="I253" s="275"/>
      <c r="J253" s="275"/>
      <c r="K253" s="275"/>
      <c r="L253" s="275"/>
      <c r="M253" s="275"/>
      <c r="N253" s="275"/>
      <c r="O253" s="275"/>
      <c r="P253" s="280"/>
      <c r="Q253" s="275"/>
      <c r="R253" s="275"/>
      <c r="S253" s="275"/>
      <c r="T253" s="275"/>
      <c r="U253" s="275"/>
      <c r="V253" s="275"/>
      <c r="W253" s="275"/>
    </row>
    <row r="254" spans="2:23" s="247" customFormat="1" ht="11.25">
      <c r="B254" s="250"/>
      <c r="D254" s="275"/>
      <c r="E254" s="275"/>
      <c r="F254" s="275"/>
      <c r="G254" s="275"/>
      <c r="H254" s="275"/>
      <c r="I254" s="275"/>
      <c r="J254" s="275"/>
      <c r="K254" s="275"/>
      <c r="L254" s="275"/>
      <c r="M254" s="275"/>
      <c r="N254" s="275"/>
      <c r="O254" s="275"/>
      <c r="P254" s="280"/>
      <c r="Q254" s="275"/>
      <c r="R254" s="275"/>
      <c r="S254" s="275"/>
      <c r="T254" s="275"/>
      <c r="U254" s="275"/>
      <c r="V254" s="275"/>
      <c r="W254" s="275"/>
    </row>
    <row r="255" spans="2:23" s="247" customFormat="1" ht="11.25">
      <c r="B255" s="250"/>
      <c r="D255" s="275"/>
      <c r="E255" s="275"/>
      <c r="F255" s="275"/>
      <c r="G255" s="275"/>
      <c r="H255" s="275"/>
      <c r="I255" s="275"/>
      <c r="J255" s="275"/>
      <c r="K255" s="275"/>
      <c r="L255" s="275"/>
      <c r="M255" s="275"/>
      <c r="N255" s="275"/>
      <c r="O255" s="275"/>
      <c r="P255" s="280"/>
      <c r="Q255" s="275"/>
      <c r="R255" s="275"/>
      <c r="S255" s="275"/>
      <c r="T255" s="275"/>
      <c r="U255" s="275"/>
      <c r="V255" s="275"/>
      <c r="W255" s="275"/>
    </row>
    <row r="256" spans="2:23" s="247" customFormat="1" ht="11.25">
      <c r="B256" s="250"/>
      <c r="D256" s="275"/>
      <c r="E256" s="275"/>
      <c r="F256" s="275"/>
      <c r="G256" s="275"/>
      <c r="H256" s="275"/>
      <c r="I256" s="275"/>
      <c r="J256" s="275"/>
      <c r="K256" s="275"/>
      <c r="L256" s="275"/>
      <c r="M256" s="275"/>
      <c r="N256" s="275"/>
      <c r="O256" s="275"/>
      <c r="P256" s="280"/>
      <c r="Q256" s="275"/>
      <c r="R256" s="275"/>
      <c r="S256" s="275"/>
      <c r="T256" s="275"/>
      <c r="U256" s="275"/>
      <c r="V256" s="275"/>
      <c r="W256" s="275"/>
    </row>
    <row r="257" spans="2:23" s="247" customFormat="1" ht="11.25">
      <c r="B257" s="250"/>
      <c r="D257" s="275"/>
      <c r="E257" s="275"/>
      <c r="F257" s="275"/>
      <c r="G257" s="275"/>
      <c r="H257" s="275"/>
      <c r="I257" s="275"/>
      <c r="J257" s="275"/>
      <c r="K257" s="275"/>
      <c r="L257" s="275"/>
      <c r="M257" s="275"/>
      <c r="N257" s="275"/>
      <c r="O257" s="275"/>
      <c r="P257" s="280"/>
      <c r="Q257" s="275"/>
      <c r="R257" s="275"/>
      <c r="S257" s="275"/>
      <c r="T257" s="275"/>
      <c r="U257" s="275"/>
      <c r="V257" s="275"/>
      <c r="W257" s="275"/>
    </row>
    <row r="258" spans="2:23" s="247" customFormat="1" ht="11.25">
      <c r="B258" s="250"/>
      <c r="D258" s="275"/>
      <c r="E258" s="275"/>
      <c r="F258" s="275"/>
      <c r="G258" s="275"/>
      <c r="H258" s="275"/>
      <c r="I258" s="275"/>
      <c r="J258" s="275"/>
      <c r="K258" s="275"/>
      <c r="L258" s="275"/>
      <c r="M258" s="275"/>
      <c r="N258" s="275"/>
      <c r="O258" s="275"/>
      <c r="P258" s="280"/>
      <c r="Q258" s="275"/>
      <c r="R258" s="275"/>
      <c r="S258" s="275"/>
      <c r="T258" s="275"/>
      <c r="U258" s="275"/>
      <c r="V258" s="275"/>
      <c r="W258" s="275"/>
    </row>
    <row r="259" spans="2:23" s="247" customFormat="1" ht="11.25">
      <c r="B259" s="250"/>
      <c r="D259" s="275"/>
      <c r="E259" s="275"/>
      <c r="F259" s="275"/>
      <c r="G259" s="275"/>
      <c r="H259" s="275"/>
      <c r="I259" s="275"/>
      <c r="J259" s="275"/>
      <c r="K259" s="275"/>
      <c r="L259" s="275"/>
      <c r="M259" s="275"/>
      <c r="N259" s="275"/>
      <c r="O259" s="275"/>
      <c r="P259" s="280"/>
      <c r="Q259" s="275"/>
      <c r="R259" s="275"/>
      <c r="S259" s="275"/>
      <c r="T259" s="275"/>
      <c r="U259" s="275"/>
      <c r="V259" s="275"/>
      <c r="W259" s="275"/>
    </row>
    <row r="260" spans="2:23" s="247" customFormat="1" ht="11.25">
      <c r="B260" s="250"/>
      <c r="D260" s="275"/>
      <c r="E260" s="275"/>
      <c r="F260" s="275"/>
      <c r="G260" s="275"/>
      <c r="H260" s="275"/>
      <c r="I260" s="275"/>
      <c r="J260" s="275"/>
      <c r="K260" s="275"/>
      <c r="L260" s="275"/>
      <c r="M260" s="275"/>
      <c r="N260" s="275"/>
      <c r="O260" s="275"/>
      <c r="P260" s="280"/>
      <c r="Q260" s="275"/>
      <c r="R260" s="275"/>
      <c r="S260" s="275"/>
      <c r="T260" s="275"/>
      <c r="U260" s="275"/>
      <c r="V260" s="275"/>
      <c r="W260" s="275"/>
    </row>
    <row r="261" spans="2:23" s="247" customFormat="1" ht="11.25">
      <c r="B261" s="250"/>
      <c r="D261" s="275"/>
      <c r="E261" s="275"/>
      <c r="F261" s="275"/>
      <c r="G261" s="275"/>
      <c r="H261" s="275"/>
      <c r="I261" s="275"/>
      <c r="J261" s="275"/>
      <c r="K261" s="275"/>
      <c r="L261" s="275"/>
      <c r="M261" s="275"/>
      <c r="N261" s="275"/>
      <c r="O261" s="275"/>
      <c r="P261" s="280"/>
      <c r="Q261" s="275"/>
      <c r="R261" s="275"/>
      <c r="S261" s="275"/>
      <c r="T261" s="275"/>
      <c r="U261" s="275"/>
      <c r="V261" s="275"/>
      <c r="W261" s="275"/>
    </row>
    <row r="262" spans="2:23" s="247" customFormat="1" ht="11.25">
      <c r="B262" s="250"/>
      <c r="D262" s="275"/>
      <c r="E262" s="275"/>
      <c r="F262" s="275"/>
      <c r="G262" s="275"/>
      <c r="H262" s="275"/>
      <c r="I262" s="275"/>
      <c r="J262" s="275"/>
      <c r="K262" s="275"/>
      <c r="L262" s="275"/>
      <c r="M262" s="275"/>
      <c r="N262" s="275"/>
      <c r="O262" s="275"/>
      <c r="P262" s="280"/>
      <c r="Q262" s="275"/>
      <c r="R262" s="275"/>
      <c r="S262" s="275"/>
      <c r="T262" s="275"/>
      <c r="U262" s="275"/>
      <c r="V262" s="275"/>
      <c r="W262" s="275"/>
    </row>
    <row r="263" spans="2:23" s="247" customFormat="1" ht="11.25">
      <c r="B263" s="250"/>
      <c r="D263" s="275"/>
      <c r="E263" s="275"/>
      <c r="F263" s="275"/>
      <c r="G263" s="275"/>
      <c r="H263" s="275"/>
      <c r="I263" s="275"/>
      <c r="J263" s="275"/>
      <c r="K263" s="275"/>
      <c r="L263" s="275"/>
      <c r="M263" s="275"/>
      <c r="N263" s="275"/>
      <c r="O263" s="275"/>
      <c r="P263" s="280"/>
      <c r="Q263" s="275"/>
      <c r="R263" s="275"/>
      <c r="S263" s="275"/>
      <c r="T263" s="275"/>
      <c r="U263" s="275"/>
      <c r="V263" s="275"/>
      <c r="W263" s="275"/>
    </row>
    <row r="264" spans="2:23" s="247" customFormat="1" ht="11.25">
      <c r="B264" s="250"/>
      <c r="D264" s="275"/>
      <c r="E264" s="275"/>
      <c r="F264" s="275"/>
      <c r="G264" s="275"/>
      <c r="H264" s="275"/>
      <c r="I264" s="275"/>
      <c r="J264" s="275"/>
      <c r="K264" s="275"/>
      <c r="L264" s="275"/>
      <c r="M264" s="275"/>
      <c r="N264" s="275"/>
      <c r="O264" s="275"/>
      <c r="P264" s="280"/>
      <c r="Q264" s="275"/>
      <c r="R264" s="275"/>
      <c r="S264" s="275"/>
      <c r="T264" s="275"/>
      <c r="U264" s="275"/>
      <c r="V264" s="275"/>
      <c r="W264" s="275"/>
    </row>
    <row r="265" spans="2:23" s="247" customFormat="1" ht="11.25">
      <c r="B265" s="250"/>
      <c r="D265" s="275"/>
      <c r="E265" s="275"/>
      <c r="F265" s="275"/>
      <c r="G265" s="275"/>
      <c r="H265" s="275"/>
      <c r="I265" s="275"/>
      <c r="J265" s="275"/>
      <c r="K265" s="275"/>
      <c r="L265" s="275"/>
      <c r="M265" s="275"/>
      <c r="N265" s="275"/>
      <c r="O265" s="275"/>
      <c r="P265" s="280"/>
      <c r="Q265" s="275"/>
      <c r="R265" s="275"/>
      <c r="S265" s="275"/>
      <c r="T265" s="275"/>
      <c r="U265" s="277"/>
      <c r="V265" s="275"/>
      <c r="W265" s="275"/>
    </row>
    <row r="266" spans="2:23" s="247" customFormat="1" ht="11.25">
      <c r="B266" s="250"/>
      <c r="D266" s="275"/>
      <c r="E266" s="275"/>
      <c r="F266" s="275"/>
      <c r="G266" s="275"/>
      <c r="H266" s="275"/>
      <c r="I266" s="275"/>
      <c r="J266" s="275"/>
      <c r="K266" s="275"/>
      <c r="L266" s="275"/>
      <c r="M266" s="275"/>
      <c r="N266" s="275"/>
      <c r="O266" s="275"/>
      <c r="P266" s="280"/>
      <c r="Q266" s="275"/>
      <c r="R266" s="275"/>
      <c r="S266" s="275"/>
      <c r="T266" s="275"/>
      <c r="U266" s="275"/>
      <c r="V266" s="275"/>
      <c r="W266" s="275"/>
    </row>
    <row r="267" spans="2:23" s="145" customFormat="1" ht="11.25">
      <c r="B267" s="149"/>
      <c r="D267" s="146"/>
      <c r="E267" s="146"/>
      <c r="F267" s="146"/>
      <c r="G267" s="146"/>
      <c r="H267" s="146"/>
      <c r="I267" s="146"/>
      <c r="J267" s="146"/>
      <c r="K267" s="146"/>
      <c r="L267" s="146"/>
      <c r="M267" s="146"/>
      <c r="N267" s="146"/>
      <c r="O267" s="146"/>
      <c r="P267" s="146"/>
      <c r="R267" s="146"/>
      <c r="S267" s="146"/>
      <c r="T267" s="148"/>
      <c r="U267" s="148"/>
      <c r="V267" s="148"/>
      <c r="W267" s="148"/>
    </row>
    <row r="268" spans="2:23" s="247" customFormat="1" ht="11.25">
      <c r="B268" s="250"/>
      <c r="D268" s="275"/>
      <c r="E268" s="275"/>
      <c r="F268" s="275"/>
      <c r="G268" s="275"/>
      <c r="H268" s="275"/>
      <c r="I268" s="275"/>
      <c r="J268" s="275"/>
      <c r="K268" s="275"/>
      <c r="L268" s="275"/>
      <c r="M268" s="275"/>
      <c r="N268" s="275"/>
      <c r="O268" s="275"/>
      <c r="P268" s="280"/>
      <c r="Q268" s="275"/>
      <c r="R268" s="275"/>
      <c r="S268" s="275"/>
      <c r="T268" s="275"/>
      <c r="U268" s="275"/>
      <c r="V268" s="275"/>
      <c r="W268" s="275"/>
    </row>
    <row r="269" spans="2:23" s="145" customFormat="1" ht="11.25">
      <c r="B269" s="149"/>
      <c r="D269" s="148"/>
      <c r="E269" s="148"/>
      <c r="F269" s="148"/>
      <c r="G269" s="148"/>
      <c r="H269" s="148"/>
      <c r="I269" s="148"/>
      <c r="J269" s="148"/>
      <c r="K269" s="148"/>
      <c r="L269" s="148"/>
      <c r="M269" s="148"/>
      <c r="N269" s="148"/>
      <c r="O269" s="148"/>
      <c r="P269" s="148"/>
      <c r="Q269" s="148"/>
      <c r="R269" s="148"/>
      <c r="S269" s="148"/>
      <c r="T269" s="148"/>
      <c r="U269" s="148"/>
      <c r="V269" s="148"/>
      <c r="W269" s="148"/>
    </row>
    <row r="270" spans="2:23" s="247" customFormat="1" ht="11.25">
      <c r="B270" s="250"/>
      <c r="D270" s="275"/>
      <c r="E270" s="275"/>
      <c r="F270" s="275"/>
      <c r="G270" s="275"/>
      <c r="H270" s="275"/>
      <c r="I270" s="275"/>
      <c r="J270" s="275"/>
      <c r="K270" s="275"/>
      <c r="L270" s="275"/>
      <c r="M270" s="275"/>
      <c r="N270" s="275"/>
      <c r="O270" s="275"/>
      <c r="P270" s="275"/>
      <c r="Q270" s="275"/>
      <c r="R270" s="275"/>
      <c r="S270" s="275"/>
      <c r="T270" s="275"/>
      <c r="U270" s="275"/>
      <c r="V270" s="275"/>
      <c r="W270" s="275"/>
    </row>
    <row r="271" spans="2:23" s="247" customFormat="1" ht="11.25">
      <c r="B271" s="250"/>
      <c r="D271" s="275"/>
      <c r="E271" s="275"/>
      <c r="F271" s="275"/>
      <c r="G271" s="275"/>
      <c r="H271" s="275"/>
      <c r="I271" s="275"/>
      <c r="J271" s="275"/>
      <c r="K271" s="275"/>
      <c r="L271" s="275"/>
      <c r="M271" s="275"/>
      <c r="N271" s="275"/>
      <c r="O271" s="276"/>
      <c r="P271" s="275"/>
      <c r="Q271" s="275"/>
      <c r="R271" s="275"/>
      <c r="S271" s="275"/>
      <c r="T271" s="275"/>
      <c r="U271" s="275"/>
      <c r="V271" s="275"/>
      <c r="W271" s="275"/>
    </row>
    <row r="272" spans="2:23" s="247" customFormat="1" ht="11.25">
      <c r="B272" s="250"/>
      <c r="D272" s="275"/>
      <c r="E272" s="275"/>
      <c r="F272" s="275"/>
      <c r="G272" s="275"/>
      <c r="H272" s="275"/>
      <c r="I272" s="275"/>
      <c r="J272" s="275"/>
      <c r="K272" s="275"/>
      <c r="L272" s="275"/>
      <c r="M272" s="275"/>
      <c r="N272" s="275"/>
      <c r="O272" s="276"/>
      <c r="P272" s="275"/>
      <c r="Q272" s="275"/>
      <c r="R272" s="275"/>
      <c r="S272" s="275"/>
      <c r="T272" s="275"/>
      <c r="U272" s="275"/>
      <c r="V272" s="275"/>
      <c r="W272" s="275"/>
    </row>
    <row r="273" spans="2:19" s="145" customFormat="1" ht="11.25">
      <c r="B273" s="283"/>
      <c r="D273" s="270"/>
      <c r="E273" s="270"/>
      <c r="F273" s="270"/>
      <c r="G273" s="270"/>
      <c r="H273" s="270"/>
      <c r="I273" s="270"/>
      <c r="J273" s="270"/>
      <c r="K273" s="270"/>
      <c r="L273" s="270"/>
      <c r="M273" s="270"/>
      <c r="N273" s="270"/>
      <c r="O273" s="271"/>
      <c r="P273" s="270"/>
      <c r="R273" s="270"/>
      <c r="S273" s="270"/>
    </row>
    <row r="274" spans="1:21" s="269" customFormat="1" ht="11.25">
      <c r="A274" s="145"/>
      <c r="B274" s="283"/>
      <c r="D274" s="272"/>
      <c r="E274" s="272"/>
      <c r="F274" s="272"/>
      <c r="G274" s="272"/>
      <c r="H274" s="272"/>
      <c r="I274" s="272"/>
      <c r="J274" s="272"/>
      <c r="K274" s="272"/>
      <c r="L274" s="272"/>
      <c r="M274" s="272"/>
      <c r="N274" s="272"/>
      <c r="O274" s="273"/>
      <c r="P274" s="272"/>
      <c r="R274" s="272"/>
      <c r="S274" s="272"/>
      <c r="U274" s="274"/>
    </row>
    <row r="275" spans="2:15" s="247" customFormat="1" ht="5.25" customHeight="1">
      <c r="B275" s="250"/>
      <c r="O275" s="250"/>
    </row>
    <row r="276" spans="1:23" s="247" customFormat="1" ht="11.25">
      <c r="A276" s="145"/>
      <c r="B276" s="250"/>
      <c r="D276" s="275"/>
      <c r="E276" s="275"/>
      <c r="F276" s="275"/>
      <c r="G276" s="275"/>
      <c r="H276" s="275"/>
      <c r="I276" s="275"/>
      <c r="J276" s="275"/>
      <c r="K276" s="276"/>
      <c r="L276" s="276"/>
      <c r="M276" s="276"/>
      <c r="N276" s="276"/>
      <c r="O276" s="276"/>
      <c r="P276" s="275"/>
      <c r="Q276" s="275"/>
      <c r="R276" s="275"/>
      <c r="S276" s="275"/>
      <c r="T276" s="275"/>
      <c r="U276" s="275"/>
      <c r="V276" s="275"/>
      <c r="W276" s="275"/>
    </row>
    <row r="277" spans="2:23" s="247" customFormat="1" ht="11.25">
      <c r="B277" s="250"/>
      <c r="D277" s="275"/>
      <c r="E277" s="275"/>
      <c r="F277" s="275"/>
      <c r="G277" s="275"/>
      <c r="H277" s="275"/>
      <c r="I277" s="276"/>
      <c r="J277" s="281"/>
      <c r="K277" s="276"/>
      <c r="L277" s="276"/>
      <c r="M277" s="276"/>
      <c r="N277" s="276"/>
      <c r="O277" s="276"/>
      <c r="P277" s="275"/>
      <c r="Q277" s="275"/>
      <c r="R277" s="275"/>
      <c r="S277" s="275"/>
      <c r="T277" s="275"/>
      <c r="U277" s="275"/>
      <c r="V277" s="275"/>
      <c r="W277" s="275"/>
    </row>
    <row r="278" spans="2:23" s="247" customFormat="1" ht="11.25">
      <c r="B278" s="250"/>
      <c r="D278" s="275"/>
      <c r="E278" s="275"/>
      <c r="F278" s="275"/>
      <c r="G278" s="275"/>
      <c r="H278" s="275"/>
      <c r="I278" s="276"/>
      <c r="J278" s="281"/>
      <c r="K278" s="276"/>
      <c r="L278" s="276"/>
      <c r="M278" s="276"/>
      <c r="N278" s="276"/>
      <c r="O278" s="276"/>
      <c r="P278" s="275"/>
      <c r="Q278" s="275"/>
      <c r="R278" s="275"/>
      <c r="S278" s="275"/>
      <c r="T278" s="275"/>
      <c r="U278" s="275"/>
      <c r="V278" s="275"/>
      <c r="W278" s="275"/>
    </row>
    <row r="279" spans="2:23" s="247" customFormat="1" ht="11.25">
      <c r="B279" s="250"/>
      <c r="D279" s="275"/>
      <c r="E279" s="275"/>
      <c r="F279" s="275"/>
      <c r="G279" s="275"/>
      <c r="H279" s="275"/>
      <c r="I279" s="276"/>
      <c r="J279" s="276"/>
      <c r="K279" s="276"/>
      <c r="L279" s="276"/>
      <c r="M279" s="276"/>
      <c r="N279" s="276"/>
      <c r="O279" s="276"/>
      <c r="P279" s="275"/>
      <c r="Q279" s="275"/>
      <c r="R279" s="275"/>
      <c r="S279" s="275"/>
      <c r="T279" s="275"/>
      <c r="U279" s="275"/>
      <c r="V279" s="275"/>
      <c r="W279" s="275"/>
    </row>
    <row r="280" spans="2:23" s="247" customFormat="1" ht="11.25">
      <c r="B280" s="250"/>
      <c r="D280" s="275"/>
      <c r="E280" s="275"/>
      <c r="F280" s="275"/>
      <c r="G280" s="275"/>
      <c r="H280" s="275"/>
      <c r="I280" s="276"/>
      <c r="J280" s="276"/>
      <c r="K280" s="276"/>
      <c r="L280" s="276"/>
      <c r="M280" s="276"/>
      <c r="N280" s="276"/>
      <c r="O280" s="276"/>
      <c r="P280" s="275"/>
      <c r="Q280" s="275"/>
      <c r="R280" s="275"/>
      <c r="S280" s="275"/>
      <c r="T280" s="275"/>
      <c r="U280" s="275"/>
      <c r="V280" s="275"/>
      <c r="W280" s="275"/>
    </row>
    <row r="281" spans="2:23" s="247" customFormat="1" ht="11.25">
      <c r="B281" s="250"/>
      <c r="D281" s="275"/>
      <c r="E281" s="275"/>
      <c r="F281" s="275"/>
      <c r="G281" s="275"/>
      <c r="H281" s="275"/>
      <c r="I281" s="276"/>
      <c r="J281" s="276"/>
      <c r="K281" s="276"/>
      <c r="L281" s="276"/>
      <c r="M281" s="276"/>
      <c r="N281" s="276"/>
      <c r="O281" s="276"/>
      <c r="P281" s="275"/>
      <c r="Q281" s="275"/>
      <c r="R281" s="275"/>
      <c r="S281" s="275"/>
      <c r="T281" s="275"/>
      <c r="U281" s="275"/>
      <c r="V281" s="275"/>
      <c r="W281" s="275"/>
    </row>
    <row r="282" spans="2:23" s="247" customFormat="1" ht="11.25">
      <c r="B282" s="250"/>
      <c r="D282" s="275"/>
      <c r="E282" s="275"/>
      <c r="F282" s="275"/>
      <c r="G282" s="275"/>
      <c r="H282" s="275"/>
      <c r="I282" s="276"/>
      <c r="J282" s="276"/>
      <c r="K282" s="276"/>
      <c r="L282" s="276"/>
      <c r="M282" s="276"/>
      <c r="N282" s="276"/>
      <c r="O282" s="276"/>
      <c r="P282" s="275"/>
      <c r="Q282" s="275"/>
      <c r="R282" s="275"/>
      <c r="S282" s="275"/>
      <c r="T282" s="275"/>
      <c r="U282" s="275"/>
      <c r="V282" s="275"/>
      <c r="W282" s="275"/>
    </row>
    <row r="283" spans="2:23" s="247" customFormat="1" ht="11.25">
      <c r="B283" s="250"/>
      <c r="C283" s="268"/>
      <c r="D283" s="275"/>
      <c r="E283" s="275"/>
      <c r="F283" s="275"/>
      <c r="G283" s="275"/>
      <c r="H283" s="275"/>
      <c r="I283" s="276"/>
      <c r="J283" s="276"/>
      <c r="K283" s="276"/>
      <c r="L283" s="276"/>
      <c r="M283" s="276"/>
      <c r="N283" s="276"/>
      <c r="O283" s="276"/>
      <c r="P283" s="275"/>
      <c r="Q283" s="275"/>
      <c r="R283" s="275"/>
      <c r="S283" s="275"/>
      <c r="T283" s="275"/>
      <c r="U283" s="275"/>
      <c r="V283" s="275"/>
      <c r="W283" s="275"/>
    </row>
    <row r="284" spans="2:23" s="247" customFormat="1" ht="11.25">
      <c r="B284" s="250"/>
      <c r="D284" s="275"/>
      <c r="E284" s="275"/>
      <c r="F284" s="275"/>
      <c r="G284" s="275"/>
      <c r="H284" s="275"/>
      <c r="I284" s="276"/>
      <c r="J284" s="276"/>
      <c r="K284" s="276"/>
      <c r="L284" s="276"/>
      <c r="M284" s="276"/>
      <c r="N284" s="276"/>
      <c r="O284" s="276"/>
      <c r="P284" s="275"/>
      <c r="Q284" s="275"/>
      <c r="R284" s="275"/>
      <c r="S284" s="275"/>
      <c r="T284" s="275"/>
      <c r="U284" s="275"/>
      <c r="V284" s="275"/>
      <c r="W284" s="275"/>
    </row>
    <row r="285" spans="2:23" s="247" customFormat="1" ht="11.25">
      <c r="B285" s="250"/>
      <c r="D285" s="275"/>
      <c r="E285" s="275"/>
      <c r="F285" s="275"/>
      <c r="G285" s="275"/>
      <c r="H285" s="275"/>
      <c r="I285" s="276"/>
      <c r="J285" s="276"/>
      <c r="K285" s="276"/>
      <c r="L285" s="276"/>
      <c r="M285" s="276"/>
      <c r="N285" s="276"/>
      <c r="O285" s="276"/>
      <c r="P285" s="275"/>
      <c r="Q285" s="275"/>
      <c r="R285" s="275"/>
      <c r="S285" s="275"/>
      <c r="T285" s="275"/>
      <c r="U285" s="275"/>
      <c r="V285" s="275"/>
      <c r="W285" s="275"/>
    </row>
    <row r="286" spans="2:23" s="247" customFormat="1" ht="11.25">
      <c r="B286" s="250"/>
      <c r="D286" s="275"/>
      <c r="E286" s="275"/>
      <c r="F286" s="275"/>
      <c r="G286" s="275"/>
      <c r="H286" s="275"/>
      <c r="I286" s="276"/>
      <c r="J286" s="276"/>
      <c r="K286" s="276"/>
      <c r="L286" s="276"/>
      <c r="M286" s="276"/>
      <c r="N286" s="276"/>
      <c r="O286" s="276"/>
      <c r="P286" s="275"/>
      <c r="Q286" s="275"/>
      <c r="R286" s="275"/>
      <c r="S286" s="275"/>
      <c r="T286" s="275"/>
      <c r="U286" s="275"/>
      <c r="V286" s="275"/>
      <c r="W286" s="275"/>
    </row>
    <row r="287" spans="2:23" s="247" customFormat="1" ht="11.25">
      <c r="B287" s="250"/>
      <c r="D287" s="275"/>
      <c r="E287" s="275"/>
      <c r="F287" s="275"/>
      <c r="G287" s="275"/>
      <c r="H287" s="275"/>
      <c r="I287" s="276"/>
      <c r="J287" s="276"/>
      <c r="K287" s="276"/>
      <c r="L287" s="276"/>
      <c r="M287" s="276"/>
      <c r="N287" s="276"/>
      <c r="O287" s="276"/>
      <c r="P287" s="275"/>
      <c r="Q287" s="275"/>
      <c r="R287" s="275"/>
      <c r="S287" s="275"/>
      <c r="T287" s="275"/>
      <c r="U287" s="275"/>
      <c r="V287" s="275"/>
      <c r="W287" s="275"/>
    </row>
    <row r="288" spans="2:23" s="247" customFormat="1" ht="11.25">
      <c r="B288" s="250"/>
      <c r="D288" s="275"/>
      <c r="E288" s="275"/>
      <c r="F288" s="275"/>
      <c r="G288" s="275"/>
      <c r="H288" s="275"/>
      <c r="I288" s="276"/>
      <c r="J288" s="276"/>
      <c r="K288" s="276"/>
      <c r="L288" s="276"/>
      <c r="M288" s="276"/>
      <c r="N288" s="276"/>
      <c r="O288" s="276"/>
      <c r="P288" s="275"/>
      <c r="Q288" s="275"/>
      <c r="R288" s="275"/>
      <c r="S288" s="275"/>
      <c r="T288" s="275"/>
      <c r="U288" s="275"/>
      <c r="V288" s="275"/>
      <c r="W288" s="275"/>
    </row>
    <row r="289" spans="2:23" s="247" customFormat="1" ht="11.25">
      <c r="B289" s="250"/>
      <c r="D289" s="275"/>
      <c r="E289" s="275"/>
      <c r="F289" s="275"/>
      <c r="G289" s="275"/>
      <c r="H289" s="275"/>
      <c r="I289" s="276"/>
      <c r="J289" s="276"/>
      <c r="K289" s="276"/>
      <c r="L289" s="276"/>
      <c r="M289" s="276"/>
      <c r="N289" s="276"/>
      <c r="O289" s="276"/>
      <c r="P289" s="275"/>
      <c r="Q289" s="275"/>
      <c r="R289" s="275"/>
      <c r="S289" s="275"/>
      <c r="T289" s="275"/>
      <c r="U289" s="275"/>
      <c r="V289" s="275"/>
      <c r="W289" s="275"/>
    </row>
    <row r="290" spans="2:23" s="247" customFormat="1" ht="11.25">
      <c r="B290" s="250"/>
      <c r="D290" s="275"/>
      <c r="E290" s="275"/>
      <c r="F290" s="275"/>
      <c r="G290" s="275"/>
      <c r="H290" s="275"/>
      <c r="I290" s="276"/>
      <c r="J290" s="276"/>
      <c r="K290" s="276"/>
      <c r="L290" s="276"/>
      <c r="M290" s="276"/>
      <c r="N290" s="276"/>
      <c r="O290" s="276"/>
      <c r="P290" s="275"/>
      <c r="Q290" s="275"/>
      <c r="R290" s="275"/>
      <c r="S290" s="275"/>
      <c r="T290" s="275"/>
      <c r="U290" s="275"/>
      <c r="V290" s="275"/>
      <c r="W290" s="275"/>
    </row>
    <row r="291" spans="2:23" s="145" customFormat="1" ht="11.25">
      <c r="B291" s="149"/>
      <c r="D291" s="146"/>
      <c r="E291" s="146"/>
      <c r="F291" s="146"/>
      <c r="G291" s="146"/>
      <c r="H291" s="146"/>
      <c r="I291" s="146"/>
      <c r="J291" s="146"/>
      <c r="K291" s="146"/>
      <c r="L291" s="171"/>
      <c r="M291" s="146"/>
      <c r="N291" s="171"/>
      <c r="O291" s="171"/>
      <c r="P291" s="146"/>
      <c r="R291" s="146"/>
      <c r="S291" s="148"/>
      <c r="T291" s="148"/>
      <c r="U291" s="148"/>
      <c r="V291" s="148"/>
      <c r="W291" s="148"/>
    </row>
    <row r="292" spans="2:23" s="145" customFormat="1" ht="11.25">
      <c r="B292" s="149"/>
      <c r="J292" s="146"/>
      <c r="L292" s="149"/>
      <c r="N292" s="149"/>
      <c r="O292" s="149"/>
      <c r="R292" s="146"/>
      <c r="S292" s="148"/>
      <c r="T292" s="148"/>
      <c r="U292" s="148"/>
      <c r="V292" s="148"/>
      <c r="W292" s="148"/>
    </row>
    <row r="293" spans="1:23" s="247" customFormat="1" ht="11.25">
      <c r="A293" s="145"/>
      <c r="B293" s="250"/>
      <c r="D293" s="275"/>
      <c r="E293" s="275"/>
      <c r="F293" s="275"/>
      <c r="G293" s="275"/>
      <c r="H293" s="275"/>
      <c r="I293" s="275"/>
      <c r="J293" s="275"/>
      <c r="K293" s="275"/>
      <c r="L293" s="275"/>
      <c r="M293" s="275"/>
      <c r="N293" s="275"/>
      <c r="O293" s="275"/>
      <c r="P293" s="275"/>
      <c r="Q293" s="275"/>
      <c r="R293" s="275"/>
      <c r="S293" s="275"/>
      <c r="T293" s="275"/>
      <c r="U293" s="275"/>
      <c r="V293" s="275"/>
      <c r="W293" s="275"/>
    </row>
    <row r="294" spans="1:23" s="247" customFormat="1" ht="11.25">
      <c r="A294" s="145"/>
      <c r="B294" s="250"/>
      <c r="D294" s="275"/>
      <c r="E294" s="275"/>
      <c r="F294" s="275"/>
      <c r="G294" s="275"/>
      <c r="H294" s="275"/>
      <c r="I294" s="276"/>
      <c r="J294" s="276"/>
      <c r="K294" s="281"/>
      <c r="L294" s="276"/>
      <c r="M294" s="276"/>
      <c r="N294" s="276"/>
      <c r="O294" s="276"/>
      <c r="P294" s="275"/>
      <c r="Q294" s="275"/>
      <c r="R294" s="275"/>
      <c r="S294" s="275"/>
      <c r="T294" s="275"/>
      <c r="U294" s="275"/>
      <c r="V294" s="275"/>
      <c r="W294" s="275"/>
    </row>
    <row r="295" spans="2:23" s="247" customFormat="1" ht="11.25">
      <c r="B295" s="250"/>
      <c r="D295" s="275"/>
      <c r="E295" s="275"/>
      <c r="F295" s="275"/>
      <c r="G295" s="275"/>
      <c r="H295" s="275"/>
      <c r="I295" s="276"/>
      <c r="J295" s="276"/>
      <c r="K295" s="276"/>
      <c r="L295" s="276"/>
      <c r="M295" s="276"/>
      <c r="N295" s="276"/>
      <c r="O295" s="276"/>
      <c r="P295" s="275"/>
      <c r="Q295" s="275"/>
      <c r="R295" s="275"/>
      <c r="S295" s="275"/>
      <c r="T295" s="275"/>
      <c r="U295" s="275"/>
      <c r="V295" s="275"/>
      <c r="W295" s="275"/>
    </row>
    <row r="296" spans="2:23" s="247" customFormat="1" ht="11.25">
      <c r="B296" s="250"/>
      <c r="D296" s="275"/>
      <c r="E296" s="275"/>
      <c r="F296" s="275"/>
      <c r="G296" s="275"/>
      <c r="H296" s="275"/>
      <c r="I296" s="276"/>
      <c r="J296" s="276"/>
      <c r="K296" s="276"/>
      <c r="L296" s="276"/>
      <c r="M296" s="276"/>
      <c r="N296" s="276"/>
      <c r="O296" s="276"/>
      <c r="P296" s="275"/>
      <c r="Q296" s="275"/>
      <c r="R296" s="275"/>
      <c r="S296" s="275"/>
      <c r="T296" s="275"/>
      <c r="U296" s="275"/>
      <c r="V296" s="275"/>
      <c r="W296" s="275"/>
    </row>
    <row r="297" spans="2:23" s="247" customFormat="1" ht="11.25">
      <c r="B297" s="250"/>
      <c r="D297" s="275"/>
      <c r="E297" s="275"/>
      <c r="F297" s="275"/>
      <c r="G297" s="275"/>
      <c r="H297" s="275"/>
      <c r="I297" s="276"/>
      <c r="J297" s="276"/>
      <c r="K297" s="276"/>
      <c r="L297" s="276"/>
      <c r="M297" s="276"/>
      <c r="N297" s="276"/>
      <c r="O297" s="276"/>
      <c r="P297" s="275"/>
      <c r="Q297" s="275"/>
      <c r="R297" s="275"/>
      <c r="S297" s="275"/>
      <c r="T297" s="275"/>
      <c r="U297" s="275"/>
      <c r="V297" s="275"/>
      <c r="W297" s="275"/>
    </row>
    <row r="298" spans="2:23" s="247" customFormat="1" ht="11.25">
      <c r="B298" s="250"/>
      <c r="D298" s="275"/>
      <c r="E298" s="275"/>
      <c r="F298" s="275"/>
      <c r="G298" s="275"/>
      <c r="H298" s="275"/>
      <c r="I298" s="276"/>
      <c r="J298" s="276"/>
      <c r="K298" s="276"/>
      <c r="L298" s="276"/>
      <c r="M298" s="276"/>
      <c r="N298" s="276"/>
      <c r="O298" s="276"/>
      <c r="P298" s="275"/>
      <c r="Q298" s="275"/>
      <c r="R298" s="275"/>
      <c r="S298" s="275"/>
      <c r="T298" s="275"/>
      <c r="U298" s="275"/>
      <c r="V298" s="275"/>
      <c r="W298" s="275"/>
    </row>
    <row r="299" spans="2:23" s="247" customFormat="1" ht="11.25">
      <c r="B299" s="250"/>
      <c r="D299" s="275"/>
      <c r="E299" s="275"/>
      <c r="F299" s="275"/>
      <c r="G299" s="275"/>
      <c r="H299" s="275"/>
      <c r="I299" s="276"/>
      <c r="J299" s="276"/>
      <c r="K299" s="276"/>
      <c r="L299" s="276"/>
      <c r="M299" s="276"/>
      <c r="N299" s="276"/>
      <c r="O299" s="276"/>
      <c r="P299" s="275"/>
      <c r="Q299" s="275"/>
      <c r="R299" s="275"/>
      <c r="S299" s="275"/>
      <c r="T299" s="275"/>
      <c r="U299" s="275"/>
      <c r="V299" s="275"/>
      <c r="W299" s="275"/>
    </row>
    <row r="300" spans="2:23" s="247" customFormat="1" ht="11.25">
      <c r="B300" s="250"/>
      <c r="D300" s="275"/>
      <c r="E300" s="275"/>
      <c r="F300" s="275"/>
      <c r="G300" s="275"/>
      <c r="H300" s="275"/>
      <c r="I300" s="276"/>
      <c r="J300" s="276"/>
      <c r="K300" s="276"/>
      <c r="L300" s="276"/>
      <c r="M300" s="276"/>
      <c r="N300" s="276"/>
      <c r="O300" s="276"/>
      <c r="P300" s="275"/>
      <c r="Q300" s="275"/>
      <c r="R300" s="275"/>
      <c r="S300" s="275"/>
      <c r="T300" s="275"/>
      <c r="U300" s="275"/>
      <c r="V300" s="275"/>
      <c r="W300" s="275"/>
    </row>
    <row r="301" spans="2:23" s="247" customFormat="1" ht="11.25">
      <c r="B301" s="250"/>
      <c r="D301" s="275"/>
      <c r="E301" s="275"/>
      <c r="F301" s="275"/>
      <c r="G301" s="275"/>
      <c r="H301" s="275"/>
      <c r="I301" s="276"/>
      <c r="J301" s="276"/>
      <c r="K301" s="276"/>
      <c r="L301" s="276"/>
      <c r="M301" s="276"/>
      <c r="N301" s="276"/>
      <c r="O301" s="276"/>
      <c r="P301" s="275"/>
      <c r="Q301" s="275"/>
      <c r="R301" s="275"/>
      <c r="S301" s="275"/>
      <c r="T301" s="275"/>
      <c r="U301" s="275"/>
      <c r="V301" s="275"/>
      <c r="W301" s="275"/>
    </row>
    <row r="302" spans="2:23" s="247" customFormat="1" ht="11.25">
      <c r="B302" s="250"/>
      <c r="D302" s="275"/>
      <c r="E302" s="275"/>
      <c r="F302" s="275"/>
      <c r="G302" s="275"/>
      <c r="H302" s="275"/>
      <c r="I302" s="276"/>
      <c r="J302" s="276"/>
      <c r="K302" s="276"/>
      <c r="L302" s="276"/>
      <c r="M302" s="276"/>
      <c r="N302" s="276"/>
      <c r="O302" s="276"/>
      <c r="P302" s="275"/>
      <c r="Q302" s="275"/>
      <c r="R302" s="275"/>
      <c r="S302" s="275"/>
      <c r="T302" s="275"/>
      <c r="U302" s="275"/>
      <c r="V302" s="275"/>
      <c r="W302" s="275"/>
    </row>
    <row r="303" spans="2:23" s="247" customFormat="1" ht="11.25">
      <c r="B303" s="250"/>
      <c r="D303" s="275"/>
      <c r="E303" s="275"/>
      <c r="F303" s="275"/>
      <c r="G303" s="275"/>
      <c r="H303" s="275"/>
      <c r="I303" s="276"/>
      <c r="J303" s="276"/>
      <c r="K303" s="276"/>
      <c r="L303" s="276"/>
      <c r="M303" s="276"/>
      <c r="N303" s="276"/>
      <c r="O303" s="276"/>
      <c r="P303" s="275"/>
      <c r="Q303" s="275"/>
      <c r="R303" s="275"/>
      <c r="S303" s="275"/>
      <c r="T303" s="275"/>
      <c r="U303" s="275"/>
      <c r="V303" s="275"/>
      <c r="W303" s="275"/>
    </row>
    <row r="304" spans="2:23" s="247" customFormat="1" ht="11.25">
      <c r="B304" s="250"/>
      <c r="D304" s="275"/>
      <c r="E304" s="275"/>
      <c r="F304" s="275"/>
      <c r="G304" s="275"/>
      <c r="H304" s="275"/>
      <c r="I304" s="276"/>
      <c r="J304" s="276"/>
      <c r="K304" s="276"/>
      <c r="L304" s="276"/>
      <c r="M304" s="276"/>
      <c r="N304" s="276"/>
      <c r="O304" s="276"/>
      <c r="P304" s="275"/>
      <c r="Q304" s="275"/>
      <c r="R304" s="275"/>
      <c r="S304" s="275"/>
      <c r="T304" s="275"/>
      <c r="U304" s="275"/>
      <c r="V304" s="275"/>
      <c r="W304" s="275"/>
    </row>
    <row r="305" spans="2:23" s="247" customFormat="1" ht="11.25">
      <c r="B305" s="250"/>
      <c r="D305" s="275"/>
      <c r="E305" s="275"/>
      <c r="F305" s="275"/>
      <c r="G305" s="275"/>
      <c r="H305" s="275"/>
      <c r="I305" s="276"/>
      <c r="J305" s="276"/>
      <c r="K305" s="276"/>
      <c r="L305" s="276"/>
      <c r="M305" s="276"/>
      <c r="N305" s="276"/>
      <c r="O305" s="276"/>
      <c r="P305" s="275"/>
      <c r="Q305" s="275"/>
      <c r="R305" s="275"/>
      <c r="S305" s="275"/>
      <c r="T305" s="275"/>
      <c r="U305" s="275"/>
      <c r="V305" s="275"/>
      <c r="W305" s="275"/>
    </row>
    <row r="306" spans="2:23" s="247" customFormat="1" ht="11.25">
      <c r="B306" s="250"/>
      <c r="D306" s="275"/>
      <c r="E306" s="275"/>
      <c r="F306" s="275"/>
      <c r="G306" s="275"/>
      <c r="H306" s="275"/>
      <c r="I306" s="276"/>
      <c r="J306" s="276"/>
      <c r="K306" s="276"/>
      <c r="L306" s="276"/>
      <c r="M306" s="276"/>
      <c r="N306" s="276"/>
      <c r="O306" s="276"/>
      <c r="P306" s="275"/>
      <c r="Q306" s="275"/>
      <c r="R306" s="275"/>
      <c r="S306" s="275"/>
      <c r="T306" s="275"/>
      <c r="U306" s="275"/>
      <c r="V306" s="275"/>
      <c r="W306" s="275"/>
    </row>
    <row r="307" spans="2:23" s="247" customFormat="1" ht="11.25">
      <c r="B307" s="250"/>
      <c r="D307" s="275"/>
      <c r="E307" s="275"/>
      <c r="F307" s="275"/>
      <c r="G307" s="275"/>
      <c r="H307" s="275"/>
      <c r="I307" s="276"/>
      <c r="J307" s="276"/>
      <c r="K307" s="276"/>
      <c r="L307" s="276"/>
      <c r="M307" s="276"/>
      <c r="N307" s="276"/>
      <c r="O307" s="276"/>
      <c r="P307" s="275"/>
      <c r="Q307" s="275"/>
      <c r="R307" s="275"/>
      <c r="S307" s="275"/>
      <c r="T307" s="275"/>
      <c r="U307" s="275"/>
      <c r="V307" s="275"/>
      <c r="W307" s="275"/>
    </row>
    <row r="308" spans="2:23" s="247" customFormat="1" ht="11.25">
      <c r="B308" s="250"/>
      <c r="C308" s="268"/>
      <c r="D308" s="275"/>
      <c r="E308" s="275"/>
      <c r="F308" s="275"/>
      <c r="G308" s="275"/>
      <c r="H308" s="275"/>
      <c r="I308" s="276"/>
      <c r="J308" s="276"/>
      <c r="K308" s="276"/>
      <c r="L308" s="276"/>
      <c r="M308" s="276"/>
      <c r="N308" s="276"/>
      <c r="O308" s="276"/>
      <c r="P308" s="275"/>
      <c r="Q308" s="275"/>
      <c r="R308" s="275"/>
      <c r="S308" s="275"/>
      <c r="T308" s="275"/>
      <c r="U308" s="275"/>
      <c r="V308" s="275"/>
      <c r="W308" s="275"/>
    </row>
    <row r="309" spans="2:23" s="247" customFormat="1" ht="11.25">
      <c r="B309" s="250"/>
      <c r="D309" s="275"/>
      <c r="E309" s="275"/>
      <c r="F309" s="275"/>
      <c r="G309" s="275"/>
      <c r="H309" s="275"/>
      <c r="I309" s="276"/>
      <c r="J309" s="276"/>
      <c r="K309" s="276"/>
      <c r="L309" s="276"/>
      <c r="M309" s="276"/>
      <c r="N309" s="276"/>
      <c r="O309" s="276"/>
      <c r="P309" s="275"/>
      <c r="Q309" s="275"/>
      <c r="R309" s="275"/>
      <c r="S309" s="275"/>
      <c r="T309" s="275"/>
      <c r="U309" s="275"/>
      <c r="V309" s="275"/>
      <c r="W309" s="275"/>
    </row>
    <row r="310" spans="2:23" s="247" customFormat="1" ht="11.25">
      <c r="B310" s="250"/>
      <c r="D310" s="275"/>
      <c r="E310" s="275"/>
      <c r="F310" s="275"/>
      <c r="G310" s="275"/>
      <c r="H310" s="275"/>
      <c r="I310" s="276"/>
      <c r="J310" s="276"/>
      <c r="K310" s="276"/>
      <c r="L310" s="276"/>
      <c r="M310" s="276"/>
      <c r="N310" s="276"/>
      <c r="O310" s="276"/>
      <c r="P310" s="275"/>
      <c r="Q310" s="275"/>
      <c r="R310" s="275"/>
      <c r="S310" s="275"/>
      <c r="T310" s="275"/>
      <c r="U310" s="275"/>
      <c r="V310" s="275"/>
      <c r="W310" s="275"/>
    </row>
    <row r="311" spans="2:23" s="247" customFormat="1" ht="11.25">
      <c r="B311" s="250"/>
      <c r="D311" s="275"/>
      <c r="E311" s="275"/>
      <c r="F311" s="275"/>
      <c r="G311" s="275"/>
      <c r="H311" s="275"/>
      <c r="I311" s="276"/>
      <c r="J311" s="276"/>
      <c r="K311" s="276"/>
      <c r="L311" s="276"/>
      <c r="M311" s="276"/>
      <c r="N311" s="276"/>
      <c r="O311" s="276"/>
      <c r="P311" s="275"/>
      <c r="Q311" s="275"/>
      <c r="R311" s="275"/>
      <c r="S311" s="275"/>
      <c r="T311" s="275"/>
      <c r="U311" s="275"/>
      <c r="V311" s="275"/>
      <c r="W311" s="275"/>
    </row>
    <row r="312" spans="2:23" s="247" customFormat="1" ht="11.25">
      <c r="B312" s="250"/>
      <c r="D312" s="275"/>
      <c r="E312" s="275"/>
      <c r="F312" s="275"/>
      <c r="G312" s="275"/>
      <c r="H312" s="275"/>
      <c r="I312" s="276"/>
      <c r="J312" s="276"/>
      <c r="K312" s="276"/>
      <c r="L312" s="276"/>
      <c r="M312" s="276"/>
      <c r="N312" s="276"/>
      <c r="O312" s="276"/>
      <c r="P312" s="275"/>
      <c r="Q312" s="275"/>
      <c r="R312" s="275"/>
      <c r="S312" s="275"/>
      <c r="T312" s="275"/>
      <c r="U312" s="275"/>
      <c r="V312" s="275"/>
      <c r="W312" s="275"/>
    </row>
    <row r="313" spans="2:23" s="247" customFormat="1" ht="11.25">
      <c r="B313" s="250"/>
      <c r="D313" s="275"/>
      <c r="E313" s="275"/>
      <c r="F313" s="275"/>
      <c r="G313" s="275"/>
      <c r="H313" s="275"/>
      <c r="I313" s="276"/>
      <c r="J313" s="276"/>
      <c r="K313" s="276"/>
      <c r="L313" s="276"/>
      <c r="M313" s="276"/>
      <c r="N313" s="276"/>
      <c r="O313" s="276"/>
      <c r="P313" s="275"/>
      <c r="Q313" s="275"/>
      <c r="R313" s="275"/>
      <c r="S313" s="275"/>
      <c r="T313" s="275"/>
      <c r="U313" s="275"/>
      <c r="V313" s="275"/>
      <c r="W313" s="275"/>
    </row>
    <row r="314" spans="2:23" s="247" customFormat="1" ht="11.25">
      <c r="B314" s="250"/>
      <c r="D314" s="275"/>
      <c r="E314" s="275"/>
      <c r="F314" s="275"/>
      <c r="G314" s="275"/>
      <c r="H314" s="275"/>
      <c r="I314" s="276"/>
      <c r="J314" s="276"/>
      <c r="K314" s="276"/>
      <c r="L314" s="276"/>
      <c r="M314" s="276"/>
      <c r="N314" s="276"/>
      <c r="O314" s="276"/>
      <c r="P314" s="275"/>
      <c r="Q314" s="275"/>
      <c r="R314" s="275"/>
      <c r="S314" s="275"/>
      <c r="T314" s="275"/>
      <c r="U314" s="277"/>
      <c r="V314" s="275"/>
      <c r="W314" s="275"/>
    </row>
    <row r="315" spans="2:23" s="247" customFormat="1" ht="11.25">
      <c r="B315" s="250"/>
      <c r="D315" s="275"/>
      <c r="E315" s="275"/>
      <c r="F315" s="275"/>
      <c r="G315" s="275"/>
      <c r="H315" s="275"/>
      <c r="I315" s="276"/>
      <c r="J315" s="276"/>
      <c r="K315" s="276"/>
      <c r="L315" s="276"/>
      <c r="M315" s="276"/>
      <c r="N315" s="276"/>
      <c r="O315" s="276"/>
      <c r="P315" s="275"/>
      <c r="Q315" s="275"/>
      <c r="R315" s="275"/>
      <c r="S315" s="275"/>
      <c r="T315" s="275"/>
      <c r="U315" s="275"/>
      <c r="V315" s="275"/>
      <c r="W315" s="275"/>
    </row>
    <row r="316" spans="2:23" s="247" customFormat="1" ht="11.25">
      <c r="B316" s="250"/>
      <c r="D316" s="275"/>
      <c r="E316" s="275"/>
      <c r="F316" s="275"/>
      <c r="G316" s="275"/>
      <c r="H316" s="275"/>
      <c r="I316" s="276"/>
      <c r="J316" s="276"/>
      <c r="K316" s="276"/>
      <c r="L316" s="276"/>
      <c r="M316" s="276"/>
      <c r="N316" s="276"/>
      <c r="O316" s="276"/>
      <c r="P316" s="275"/>
      <c r="Q316" s="275"/>
      <c r="R316" s="275"/>
      <c r="S316" s="275"/>
      <c r="T316" s="275"/>
      <c r="U316" s="275"/>
      <c r="V316" s="275"/>
      <c r="W316" s="275"/>
    </row>
    <row r="317" spans="2:23" s="247" customFormat="1" ht="11.25">
      <c r="B317" s="250"/>
      <c r="D317" s="275"/>
      <c r="E317" s="275"/>
      <c r="F317" s="275"/>
      <c r="G317" s="275"/>
      <c r="H317" s="275"/>
      <c r="I317" s="276"/>
      <c r="J317" s="276"/>
      <c r="K317" s="276"/>
      <c r="L317" s="276"/>
      <c r="M317" s="276"/>
      <c r="N317" s="276"/>
      <c r="O317" s="276"/>
      <c r="P317" s="275"/>
      <c r="Q317" s="275"/>
      <c r="R317" s="275"/>
      <c r="S317" s="275"/>
      <c r="T317" s="275"/>
      <c r="U317" s="275"/>
      <c r="V317" s="275"/>
      <c r="W317" s="275"/>
    </row>
    <row r="318" spans="2:23" s="247" customFormat="1" ht="11.25">
      <c r="B318" s="250"/>
      <c r="D318" s="275"/>
      <c r="E318" s="275"/>
      <c r="F318" s="275"/>
      <c r="G318" s="275"/>
      <c r="H318" s="275"/>
      <c r="I318" s="276"/>
      <c r="J318" s="276"/>
      <c r="K318" s="276"/>
      <c r="L318" s="276"/>
      <c r="M318" s="276"/>
      <c r="N318" s="276"/>
      <c r="O318" s="276"/>
      <c r="P318" s="275"/>
      <c r="Q318" s="275"/>
      <c r="R318" s="275"/>
      <c r="S318" s="275"/>
      <c r="T318" s="275"/>
      <c r="U318" s="275"/>
      <c r="V318" s="275"/>
      <c r="W318" s="275"/>
    </row>
    <row r="319" spans="2:23" s="247" customFormat="1" ht="11.25">
      <c r="B319" s="250"/>
      <c r="D319" s="275"/>
      <c r="E319" s="275"/>
      <c r="F319" s="275"/>
      <c r="G319" s="275"/>
      <c r="H319" s="275"/>
      <c r="I319" s="276"/>
      <c r="J319" s="276"/>
      <c r="K319" s="276"/>
      <c r="L319" s="276"/>
      <c r="M319" s="276"/>
      <c r="N319" s="276"/>
      <c r="O319" s="276"/>
      <c r="P319" s="275"/>
      <c r="Q319" s="275"/>
      <c r="R319" s="275"/>
      <c r="S319" s="275"/>
      <c r="T319" s="275"/>
      <c r="U319" s="275"/>
      <c r="V319" s="275"/>
      <c r="W319" s="275"/>
    </row>
    <row r="320" spans="2:23" s="247" customFormat="1" ht="11.25">
      <c r="B320" s="250"/>
      <c r="D320" s="275"/>
      <c r="E320" s="275"/>
      <c r="F320" s="275"/>
      <c r="G320" s="275"/>
      <c r="H320" s="275"/>
      <c r="I320" s="276"/>
      <c r="J320" s="276"/>
      <c r="K320" s="276"/>
      <c r="L320" s="276"/>
      <c r="M320" s="276"/>
      <c r="N320" s="276"/>
      <c r="O320" s="276"/>
      <c r="P320" s="275"/>
      <c r="Q320" s="275"/>
      <c r="R320" s="275"/>
      <c r="S320" s="275"/>
      <c r="T320" s="275"/>
      <c r="U320" s="275"/>
      <c r="V320" s="275"/>
      <c r="W320" s="275"/>
    </row>
    <row r="321" spans="2:23" s="247" customFormat="1" ht="11.25">
      <c r="B321" s="250"/>
      <c r="D321" s="275"/>
      <c r="E321" s="275"/>
      <c r="F321" s="275"/>
      <c r="G321" s="275"/>
      <c r="H321" s="275"/>
      <c r="I321" s="276"/>
      <c r="J321" s="276"/>
      <c r="K321" s="276"/>
      <c r="L321" s="276"/>
      <c r="M321" s="276"/>
      <c r="N321" s="276"/>
      <c r="O321" s="276"/>
      <c r="P321" s="275"/>
      <c r="Q321" s="275"/>
      <c r="R321" s="275"/>
      <c r="S321" s="275"/>
      <c r="T321" s="275"/>
      <c r="U321" s="275"/>
      <c r="V321" s="275"/>
      <c r="W321" s="275"/>
    </row>
    <row r="322" spans="2:23" s="247" customFormat="1" ht="11.25">
      <c r="B322" s="250"/>
      <c r="D322" s="275"/>
      <c r="E322" s="275"/>
      <c r="F322" s="275"/>
      <c r="G322" s="275"/>
      <c r="H322" s="275"/>
      <c r="I322" s="276"/>
      <c r="J322" s="276"/>
      <c r="K322" s="276"/>
      <c r="L322" s="276"/>
      <c r="M322" s="276"/>
      <c r="N322" s="276"/>
      <c r="O322" s="276"/>
      <c r="P322" s="275"/>
      <c r="Q322" s="275"/>
      <c r="R322" s="275"/>
      <c r="S322" s="275"/>
      <c r="T322" s="275"/>
      <c r="U322" s="275"/>
      <c r="V322" s="275"/>
      <c r="W322" s="275"/>
    </row>
    <row r="323" spans="2:23" s="247" customFormat="1" ht="11.25">
      <c r="B323" s="250"/>
      <c r="D323" s="275"/>
      <c r="E323" s="275"/>
      <c r="F323" s="275"/>
      <c r="G323" s="275"/>
      <c r="H323" s="275"/>
      <c r="I323" s="276"/>
      <c r="J323" s="276"/>
      <c r="K323" s="276"/>
      <c r="L323" s="276"/>
      <c r="M323" s="276"/>
      <c r="N323" s="276"/>
      <c r="O323" s="276"/>
      <c r="P323" s="275"/>
      <c r="Q323" s="275"/>
      <c r="R323" s="275"/>
      <c r="S323" s="275"/>
      <c r="T323" s="275"/>
      <c r="U323" s="275"/>
      <c r="V323" s="275"/>
      <c r="W323" s="275"/>
    </row>
    <row r="324" spans="2:23" s="247" customFormat="1" ht="11.25">
      <c r="B324" s="250"/>
      <c r="D324" s="275"/>
      <c r="E324" s="275"/>
      <c r="F324" s="275"/>
      <c r="G324" s="275"/>
      <c r="H324" s="275"/>
      <c r="I324" s="276"/>
      <c r="J324" s="276"/>
      <c r="K324" s="276"/>
      <c r="L324" s="276"/>
      <c r="M324" s="276"/>
      <c r="N324" s="276"/>
      <c r="O324" s="276"/>
      <c r="P324" s="275"/>
      <c r="Q324" s="275"/>
      <c r="R324" s="275"/>
      <c r="S324" s="275"/>
      <c r="T324" s="275"/>
      <c r="U324" s="275"/>
      <c r="V324" s="275"/>
      <c r="W324" s="275"/>
    </row>
    <row r="325" spans="2:23" s="247" customFormat="1" ht="11.25">
      <c r="B325" s="250"/>
      <c r="D325" s="275"/>
      <c r="E325" s="275"/>
      <c r="F325" s="275"/>
      <c r="G325" s="275"/>
      <c r="H325" s="275"/>
      <c r="I325" s="276"/>
      <c r="J325" s="276"/>
      <c r="K325" s="276"/>
      <c r="L325" s="276"/>
      <c r="M325" s="276"/>
      <c r="N325" s="276"/>
      <c r="O325" s="276"/>
      <c r="P325" s="275"/>
      <c r="Q325" s="275"/>
      <c r="R325" s="275"/>
      <c r="S325" s="275"/>
      <c r="T325" s="275"/>
      <c r="U325" s="275"/>
      <c r="V325" s="275"/>
      <c r="W325" s="275"/>
    </row>
    <row r="326" spans="2:23" s="247" customFormat="1" ht="11.25">
      <c r="B326" s="250"/>
      <c r="D326" s="275"/>
      <c r="E326" s="275"/>
      <c r="F326" s="275"/>
      <c r="G326" s="275"/>
      <c r="H326" s="275"/>
      <c r="I326" s="276"/>
      <c r="J326" s="276"/>
      <c r="K326" s="276"/>
      <c r="L326" s="276"/>
      <c r="M326" s="276"/>
      <c r="N326" s="276"/>
      <c r="O326" s="276"/>
      <c r="P326" s="275"/>
      <c r="Q326" s="275"/>
      <c r="R326" s="275"/>
      <c r="S326" s="275"/>
      <c r="T326" s="275"/>
      <c r="U326" s="275"/>
      <c r="V326" s="275"/>
      <c r="W326" s="275"/>
    </row>
    <row r="327" spans="2:23" s="247" customFormat="1" ht="11.25">
      <c r="B327" s="250"/>
      <c r="D327" s="275"/>
      <c r="E327" s="275"/>
      <c r="F327" s="275"/>
      <c r="G327" s="275"/>
      <c r="H327" s="275"/>
      <c r="I327" s="275"/>
      <c r="J327" s="275"/>
      <c r="K327" s="275"/>
      <c r="L327" s="275"/>
      <c r="M327" s="275"/>
      <c r="N327" s="275"/>
      <c r="O327" s="275"/>
      <c r="P327" s="275"/>
      <c r="Q327" s="275"/>
      <c r="R327" s="275"/>
      <c r="S327" s="275"/>
      <c r="T327" s="275"/>
      <c r="U327" s="275"/>
      <c r="V327" s="275"/>
      <c r="W327" s="275"/>
    </row>
    <row r="328" spans="2:23" s="247" customFormat="1" ht="11.25">
      <c r="B328" s="250"/>
      <c r="D328" s="275"/>
      <c r="E328" s="275"/>
      <c r="F328" s="275"/>
      <c r="G328" s="275"/>
      <c r="H328" s="275"/>
      <c r="I328" s="275"/>
      <c r="J328" s="275"/>
      <c r="K328" s="275"/>
      <c r="L328" s="275"/>
      <c r="M328" s="275"/>
      <c r="N328" s="275"/>
      <c r="O328" s="275"/>
      <c r="P328" s="275"/>
      <c r="Q328" s="275"/>
      <c r="R328" s="275"/>
      <c r="S328" s="275"/>
      <c r="T328" s="275"/>
      <c r="U328" s="275"/>
      <c r="V328" s="275"/>
      <c r="W328" s="275"/>
    </row>
    <row r="329" spans="2:23" s="247" customFormat="1" ht="11.25">
      <c r="B329" s="250"/>
      <c r="D329" s="275"/>
      <c r="E329" s="275"/>
      <c r="F329" s="275"/>
      <c r="G329" s="275"/>
      <c r="H329" s="275"/>
      <c r="I329" s="275"/>
      <c r="J329" s="275"/>
      <c r="K329" s="275"/>
      <c r="L329" s="275"/>
      <c r="M329" s="275"/>
      <c r="N329" s="275"/>
      <c r="O329" s="275"/>
      <c r="P329" s="275"/>
      <c r="Q329" s="275"/>
      <c r="R329" s="275"/>
      <c r="S329" s="275"/>
      <c r="T329" s="275"/>
      <c r="U329" s="275"/>
      <c r="V329" s="275"/>
      <c r="W329" s="275"/>
    </row>
    <row r="330" spans="2:23" s="247" customFormat="1" ht="11.25">
      <c r="B330" s="250"/>
      <c r="D330" s="275"/>
      <c r="E330" s="275"/>
      <c r="F330" s="275"/>
      <c r="G330" s="275"/>
      <c r="H330" s="275"/>
      <c r="I330" s="275"/>
      <c r="J330" s="275"/>
      <c r="K330" s="275"/>
      <c r="L330" s="275"/>
      <c r="M330" s="275"/>
      <c r="N330" s="275"/>
      <c r="O330" s="275"/>
      <c r="P330" s="275"/>
      <c r="Q330" s="275"/>
      <c r="R330" s="275"/>
      <c r="S330" s="275"/>
      <c r="T330" s="275"/>
      <c r="U330" s="275"/>
      <c r="V330" s="275"/>
      <c r="W330" s="275"/>
    </row>
    <row r="331" spans="2:23" s="247" customFormat="1" ht="11.25">
      <c r="B331" s="250"/>
      <c r="D331" s="275"/>
      <c r="E331" s="275"/>
      <c r="F331" s="275"/>
      <c r="G331" s="275"/>
      <c r="H331" s="275"/>
      <c r="I331" s="275"/>
      <c r="J331" s="275"/>
      <c r="K331" s="275"/>
      <c r="L331" s="275"/>
      <c r="M331" s="275"/>
      <c r="N331" s="275"/>
      <c r="O331" s="275"/>
      <c r="P331" s="275"/>
      <c r="Q331" s="275"/>
      <c r="R331" s="275"/>
      <c r="S331" s="275"/>
      <c r="T331" s="275"/>
      <c r="U331" s="277"/>
      <c r="V331" s="275"/>
      <c r="W331" s="275"/>
    </row>
    <row r="332" spans="2:23" s="247" customFormat="1" ht="11.25">
      <c r="B332" s="250"/>
      <c r="D332" s="275"/>
      <c r="E332" s="275"/>
      <c r="F332" s="275"/>
      <c r="G332" s="275"/>
      <c r="H332" s="275"/>
      <c r="I332" s="275"/>
      <c r="J332" s="275"/>
      <c r="K332" s="275"/>
      <c r="L332" s="275"/>
      <c r="M332" s="275"/>
      <c r="N332" s="275"/>
      <c r="O332" s="275"/>
      <c r="P332" s="275"/>
      <c r="Q332" s="275"/>
      <c r="R332" s="275"/>
      <c r="S332" s="275"/>
      <c r="T332" s="275"/>
      <c r="U332" s="277"/>
      <c r="V332" s="275"/>
      <c r="W332" s="275"/>
    </row>
    <row r="333" spans="2:23" s="247" customFormat="1" ht="11.25">
      <c r="B333" s="250"/>
      <c r="D333" s="275"/>
      <c r="E333" s="275"/>
      <c r="F333" s="275"/>
      <c r="G333" s="275"/>
      <c r="H333" s="275"/>
      <c r="I333" s="275"/>
      <c r="J333" s="275"/>
      <c r="K333" s="275"/>
      <c r="L333" s="275"/>
      <c r="M333" s="275"/>
      <c r="N333" s="275"/>
      <c r="O333" s="275"/>
      <c r="P333" s="275"/>
      <c r="Q333" s="275"/>
      <c r="R333" s="275"/>
      <c r="S333" s="275"/>
      <c r="T333" s="275"/>
      <c r="U333" s="275"/>
      <c r="V333" s="275"/>
      <c r="W333" s="275"/>
    </row>
    <row r="334" spans="2:23" s="145" customFormat="1" ht="11.25">
      <c r="B334" s="149"/>
      <c r="D334" s="146"/>
      <c r="E334" s="146"/>
      <c r="F334" s="146"/>
      <c r="G334" s="146"/>
      <c r="H334" s="146"/>
      <c r="I334" s="146"/>
      <c r="J334" s="146"/>
      <c r="K334" s="146"/>
      <c r="L334" s="146"/>
      <c r="M334" s="146"/>
      <c r="N334" s="146"/>
      <c r="O334" s="146"/>
      <c r="P334" s="146"/>
      <c r="R334" s="146"/>
      <c r="S334" s="146"/>
      <c r="T334" s="148"/>
      <c r="U334" s="148"/>
      <c r="V334" s="148"/>
      <c r="W334" s="148"/>
    </row>
    <row r="335" spans="2:23" s="247" customFormat="1" ht="6.75" customHeight="1">
      <c r="B335" s="250"/>
      <c r="D335" s="275"/>
      <c r="E335" s="275"/>
      <c r="F335" s="275"/>
      <c r="G335" s="275"/>
      <c r="H335" s="275"/>
      <c r="I335" s="275"/>
      <c r="J335" s="275"/>
      <c r="K335" s="275"/>
      <c r="L335" s="276"/>
      <c r="M335" s="275"/>
      <c r="N335" s="276"/>
      <c r="O335" s="276"/>
      <c r="P335" s="275"/>
      <c r="Q335" s="275"/>
      <c r="R335" s="275"/>
      <c r="S335" s="275"/>
      <c r="T335" s="275"/>
      <c r="U335" s="275"/>
      <c r="V335" s="275"/>
      <c r="W335" s="275"/>
    </row>
    <row r="336" spans="2:23" s="145" customFormat="1" ht="11.25">
      <c r="B336" s="149"/>
      <c r="D336" s="148"/>
      <c r="E336" s="148"/>
      <c r="F336" s="148"/>
      <c r="G336" s="148"/>
      <c r="H336" s="148"/>
      <c r="I336" s="148"/>
      <c r="J336" s="148"/>
      <c r="K336" s="148"/>
      <c r="L336" s="278"/>
      <c r="M336" s="148"/>
      <c r="N336" s="278"/>
      <c r="O336" s="278"/>
      <c r="P336" s="148"/>
      <c r="Q336" s="275"/>
      <c r="R336" s="148"/>
      <c r="S336" s="148"/>
      <c r="T336" s="148"/>
      <c r="U336" s="148"/>
      <c r="V336" s="148"/>
      <c r="W336" s="148"/>
    </row>
    <row r="337" spans="2:23" s="247" customFormat="1" ht="11.25">
      <c r="B337" s="250"/>
      <c r="D337" s="275"/>
      <c r="E337" s="275"/>
      <c r="F337" s="275"/>
      <c r="G337" s="275"/>
      <c r="H337" s="275"/>
      <c r="I337" s="275"/>
      <c r="J337" s="275"/>
      <c r="K337" s="275"/>
      <c r="L337" s="275"/>
      <c r="M337" s="275"/>
      <c r="N337" s="276"/>
      <c r="O337" s="276"/>
      <c r="Q337" s="275"/>
      <c r="R337" s="275"/>
      <c r="S337" s="275"/>
      <c r="T337" s="275"/>
      <c r="U337" s="275"/>
      <c r="V337" s="275"/>
      <c r="W337" s="275"/>
    </row>
    <row r="338" spans="2:23" s="247" customFormat="1" ht="11.25">
      <c r="B338" s="250"/>
      <c r="D338" s="275"/>
      <c r="E338" s="275"/>
      <c r="F338" s="275"/>
      <c r="G338" s="275"/>
      <c r="H338" s="275"/>
      <c r="I338" s="275"/>
      <c r="J338" s="275"/>
      <c r="K338" s="275"/>
      <c r="L338" s="275"/>
      <c r="M338" s="275"/>
      <c r="N338" s="276"/>
      <c r="O338" s="276"/>
      <c r="P338" s="275"/>
      <c r="Q338" s="275"/>
      <c r="R338" s="275"/>
      <c r="S338" s="275"/>
      <c r="T338" s="275"/>
      <c r="U338" s="275"/>
      <c r="V338" s="275"/>
      <c r="W338" s="275"/>
    </row>
    <row r="339" spans="2:23" s="247" customFormat="1" ht="11.25">
      <c r="B339" s="250"/>
      <c r="D339" s="275"/>
      <c r="E339" s="275"/>
      <c r="F339" s="275"/>
      <c r="G339" s="275"/>
      <c r="H339" s="275"/>
      <c r="I339" s="275"/>
      <c r="J339" s="275"/>
      <c r="K339" s="275"/>
      <c r="L339" s="275"/>
      <c r="M339" s="275"/>
      <c r="N339" s="276"/>
      <c r="O339" s="276"/>
      <c r="P339" s="275"/>
      <c r="Q339" s="275"/>
      <c r="R339" s="275"/>
      <c r="S339" s="275"/>
      <c r="T339" s="275"/>
      <c r="U339" s="275"/>
      <c r="V339" s="275"/>
      <c r="W339" s="275"/>
    </row>
    <row r="340" spans="2:15" s="247" customFormat="1" ht="11.25">
      <c r="B340" s="250"/>
      <c r="O340" s="250"/>
    </row>
    <row r="341" spans="2:15" s="247" customFormat="1" ht="11.25">
      <c r="B341" s="250"/>
      <c r="O341" s="250"/>
    </row>
    <row r="342" spans="2:15" s="247" customFormat="1" ht="11.25">
      <c r="B342" s="250"/>
      <c r="O342" s="250"/>
    </row>
    <row r="343" spans="2:15" s="247" customFormat="1" ht="11.25">
      <c r="B343" s="250"/>
      <c r="O343" s="250"/>
    </row>
    <row r="344" spans="2:15" s="247" customFormat="1" ht="11.25">
      <c r="B344" s="250"/>
      <c r="O344" s="250"/>
    </row>
    <row r="345" spans="2:15" s="247" customFormat="1" ht="11.25">
      <c r="B345" s="250"/>
      <c r="O345" s="250"/>
    </row>
    <row r="346" spans="2:15" s="247" customFormat="1" ht="11.25">
      <c r="B346" s="250"/>
      <c r="O346" s="250"/>
    </row>
    <row r="347" spans="2:15" s="247" customFormat="1" ht="11.25">
      <c r="B347" s="250"/>
      <c r="O347" s="250"/>
    </row>
    <row r="348" spans="2:15" s="247" customFormat="1" ht="11.25">
      <c r="B348" s="250"/>
      <c r="O348" s="250"/>
    </row>
    <row r="349" spans="2:15" s="247" customFormat="1" ht="11.25">
      <c r="B349" s="250"/>
      <c r="O349" s="250"/>
    </row>
    <row r="350" spans="2:15" s="247" customFormat="1" ht="11.25">
      <c r="B350" s="250"/>
      <c r="O350" s="250"/>
    </row>
    <row r="351" spans="2:15" s="247" customFormat="1" ht="11.25">
      <c r="B351" s="250"/>
      <c r="O351" s="250"/>
    </row>
    <row r="352" spans="2:15" s="247" customFormat="1" ht="11.25">
      <c r="B352" s="250"/>
      <c r="O352" s="250"/>
    </row>
    <row r="353" spans="2:15" s="247" customFormat="1" ht="11.25">
      <c r="B353" s="250"/>
      <c r="O353" s="250"/>
    </row>
    <row r="354" spans="2:15" s="247" customFormat="1" ht="11.25">
      <c r="B354" s="250"/>
      <c r="O354" s="250"/>
    </row>
    <row r="355" spans="2:15" s="247" customFormat="1" ht="11.25">
      <c r="B355" s="250"/>
      <c r="O355" s="250"/>
    </row>
    <row r="356" spans="2:15" s="247" customFormat="1" ht="11.25">
      <c r="B356" s="250"/>
      <c r="O356" s="250"/>
    </row>
    <row r="357" spans="2:15" s="247" customFormat="1" ht="11.25">
      <c r="B357" s="250"/>
      <c r="O357" s="250"/>
    </row>
    <row r="358" spans="2:15" s="247" customFormat="1" ht="11.25">
      <c r="B358" s="250"/>
      <c r="O358" s="250"/>
    </row>
    <row r="359" spans="2:15" s="247" customFormat="1" ht="11.25">
      <c r="B359" s="250"/>
      <c r="O359" s="250"/>
    </row>
    <row r="360" spans="2:15" s="247" customFormat="1" ht="11.25">
      <c r="B360" s="250"/>
      <c r="O360" s="250"/>
    </row>
    <row r="361" spans="2:15" s="247" customFormat="1" ht="11.25">
      <c r="B361" s="250"/>
      <c r="O361" s="250"/>
    </row>
    <row r="362" spans="2:15" s="247" customFormat="1" ht="11.25">
      <c r="B362" s="250"/>
      <c r="O362" s="250"/>
    </row>
    <row r="363" spans="2:15" s="247" customFormat="1" ht="11.25">
      <c r="B363" s="250"/>
      <c r="O363" s="250"/>
    </row>
    <row r="364" spans="2:15" s="247" customFormat="1" ht="11.25">
      <c r="B364" s="250"/>
      <c r="O364" s="250"/>
    </row>
    <row r="365" spans="2:15" s="247" customFormat="1" ht="11.25">
      <c r="B365" s="250"/>
      <c r="O365" s="250"/>
    </row>
    <row r="366" spans="2:15" s="247" customFormat="1" ht="11.25">
      <c r="B366" s="250"/>
      <c r="O366" s="250"/>
    </row>
    <row r="367" spans="2:15" s="247" customFormat="1" ht="11.25">
      <c r="B367" s="250"/>
      <c r="O367" s="250"/>
    </row>
    <row r="368" spans="2:15" s="247" customFormat="1" ht="11.25">
      <c r="B368" s="250"/>
      <c r="O368" s="250"/>
    </row>
    <row r="369" spans="2:15" s="247" customFormat="1" ht="11.25">
      <c r="B369" s="250"/>
      <c r="O369" s="250"/>
    </row>
    <row r="370" spans="2:15" s="247" customFormat="1" ht="11.25">
      <c r="B370" s="250"/>
      <c r="O370" s="250"/>
    </row>
    <row r="371" spans="2:15" s="247" customFormat="1" ht="11.25">
      <c r="B371" s="250"/>
      <c r="O371" s="250"/>
    </row>
    <row r="372" spans="2:15" s="247" customFormat="1" ht="11.25">
      <c r="B372" s="250"/>
      <c r="O372" s="250"/>
    </row>
    <row r="373" spans="2:15" s="247" customFormat="1" ht="11.25">
      <c r="B373" s="250"/>
      <c r="O373" s="250"/>
    </row>
    <row r="374" spans="2:15" s="247" customFormat="1" ht="11.25">
      <c r="B374" s="250"/>
      <c r="O374" s="250"/>
    </row>
    <row r="375" spans="2:15" s="247" customFormat="1" ht="11.25">
      <c r="B375" s="250"/>
      <c r="O375" s="250"/>
    </row>
    <row r="376" spans="2:15" s="247" customFormat="1" ht="11.25">
      <c r="B376" s="250"/>
      <c r="O376" s="250"/>
    </row>
    <row r="377" spans="2:15" s="247" customFormat="1" ht="11.25">
      <c r="B377" s="250"/>
      <c r="O377" s="250"/>
    </row>
    <row r="378" spans="2:15" s="247" customFormat="1" ht="11.25">
      <c r="B378" s="250"/>
      <c r="O378" s="250"/>
    </row>
    <row r="379" spans="2:15" s="247" customFormat="1" ht="11.25">
      <c r="B379" s="250"/>
      <c r="O379" s="250"/>
    </row>
    <row r="380" spans="2:15" s="247" customFormat="1" ht="11.25">
      <c r="B380" s="250"/>
      <c r="O380" s="250"/>
    </row>
    <row r="381" spans="2:15" s="247" customFormat="1" ht="11.25">
      <c r="B381" s="250"/>
      <c r="O381" s="250"/>
    </row>
  </sheetData>
  <sheetProtection/>
  <printOptions gridLines="1"/>
  <pageMargins left="0.25" right="0.25" top="0.75" bottom="0.75" header="0.3" footer="0.3"/>
  <pageSetup horizontalDpi="600" verticalDpi="600" orientation="landscape" scale="80" r:id="rId1"/>
  <rowBreaks count="4" manualBreakCount="4">
    <brk id="67" max="16" man="1"/>
    <brk id="132" max="16" man="1"/>
    <brk id="197" max="16" man="1"/>
    <brk id="262" max="16" man="1"/>
  </rowBreaks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dimension ref="A3:W337"/>
  <sheetViews>
    <sheetView zoomScalePageLayoutView="0" workbookViewId="0" topLeftCell="A114">
      <selection activeCell="D78" sqref="D78"/>
    </sheetView>
  </sheetViews>
  <sheetFormatPr defaultColWidth="11.421875" defaultRowHeight="15"/>
  <cols>
    <col min="1" max="1" width="12.00390625" style="1" customWidth="1"/>
    <col min="2" max="2" width="27.421875" style="1" bestFit="1" customWidth="1"/>
    <col min="3" max="3" width="1.421875" style="1" customWidth="1"/>
    <col min="4" max="9" width="9.140625" style="1" bestFit="1" customWidth="1"/>
    <col min="10" max="14" width="9.140625" style="23" bestFit="1" customWidth="1"/>
    <col min="15" max="15" width="9.140625" style="65" bestFit="1" customWidth="1"/>
    <col min="16" max="16" width="13.421875" style="1" bestFit="1" customWidth="1"/>
    <col min="17" max="17" width="9.28125" style="1" bestFit="1" customWidth="1"/>
    <col min="18" max="18" width="13.28125" style="1" hidden="1" customWidth="1"/>
    <col min="19" max="19" width="12.7109375" style="1" hidden="1" customWidth="1"/>
    <col min="20" max="20" width="1.8515625" style="1" hidden="1" customWidth="1"/>
    <col min="21" max="21" width="49.421875" style="1" customWidth="1"/>
    <col min="22" max="16384" width="11.421875" style="1" customWidth="1"/>
  </cols>
  <sheetData>
    <row r="3" spans="1:21" s="12" customFormat="1" ht="15.75">
      <c r="A3" s="26" t="s">
        <v>44</v>
      </c>
      <c r="B3" s="27"/>
      <c r="C3" s="28"/>
      <c r="D3" s="29" t="s">
        <v>57</v>
      </c>
      <c r="E3" s="29" t="s">
        <v>57</v>
      </c>
      <c r="F3" s="29" t="s">
        <v>57</v>
      </c>
      <c r="G3" s="29" t="s">
        <v>57</v>
      </c>
      <c r="H3" s="29" t="s">
        <v>57</v>
      </c>
      <c r="I3" s="29" t="s">
        <v>57</v>
      </c>
      <c r="J3" s="29" t="s">
        <v>57</v>
      </c>
      <c r="K3" s="29" t="s">
        <v>57</v>
      </c>
      <c r="L3" s="29" t="s">
        <v>57</v>
      </c>
      <c r="M3" s="29" t="s">
        <v>57</v>
      </c>
      <c r="N3" s="29" t="s">
        <v>57</v>
      </c>
      <c r="O3" s="68" t="s">
        <v>57</v>
      </c>
      <c r="P3" s="29" t="s">
        <v>69</v>
      </c>
      <c r="Q3" s="28"/>
      <c r="R3" s="29" t="s">
        <v>56</v>
      </c>
      <c r="S3" s="29"/>
      <c r="T3" s="28"/>
      <c r="U3" s="28"/>
    </row>
    <row r="4" spans="1:21" s="13" customFormat="1" ht="15">
      <c r="A4" s="56" t="s">
        <v>72</v>
      </c>
      <c r="B4" s="27"/>
      <c r="C4" s="27"/>
      <c r="D4" s="30" t="s">
        <v>51</v>
      </c>
      <c r="E4" s="30" t="s">
        <v>37</v>
      </c>
      <c r="F4" s="30" t="s">
        <v>52</v>
      </c>
      <c r="G4" s="30" t="s">
        <v>39</v>
      </c>
      <c r="H4" s="30" t="s">
        <v>40</v>
      </c>
      <c r="I4" s="30" t="s">
        <v>53</v>
      </c>
      <c r="J4" s="30" t="s">
        <v>45</v>
      </c>
      <c r="K4" s="30" t="s">
        <v>46</v>
      </c>
      <c r="L4" s="30" t="s">
        <v>47</v>
      </c>
      <c r="M4" s="30" t="s">
        <v>48</v>
      </c>
      <c r="N4" s="30" t="s">
        <v>49</v>
      </c>
      <c r="O4" s="69" t="s">
        <v>50</v>
      </c>
      <c r="P4" s="30" t="s">
        <v>57</v>
      </c>
      <c r="Q4" s="27"/>
      <c r="R4" s="30" t="s">
        <v>57</v>
      </c>
      <c r="S4" s="30" t="s">
        <v>68</v>
      </c>
      <c r="T4" s="27"/>
      <c r="U4" s="31" t="s">
        <v>70</v>
      </c>
    </row>
    <row r="5" spans="2:3" ht="5.25" customHeight="1">
      <c r="B5" s="2"/>
      <c r="C5" s="2"/>
    </row>
    <row r="6" spans="1:23" ht="12.75">
      <c r="A6" s="12" t="s">
        <v>4</v>
      </c>
      <c r="B6" s="2" t="s">
        <v>91</v>
      </c>
      <c r="C6" s="2"/>
      <c r="D6" s="15"/>
      <c r="E6" s="15"/>
      <c r="F6" s="15"/>
      <c r="G6" s="15"/>
      <c r="H6" s="15"/>
      <c r="I6" s="19"/>
      <c r="J6" s="19"/>
      <c r="K6" s="19"/>
      <c r="L6" s="19"/>
      <c r="M6" s="19"/>
      <c r="N6" s="19"/>
      <c r="O6" s="19"/>
      <c r="P6" s="3">
        <f>SUM(D6:O6)</f>
        <v>0</v>
      </c>
      <c r="Q6" s="3"/>
      <c r="R6" s="3">
        <v>85000</v>
      </c>
      <c r="S6" s="3">
        <f>+P6-R6</f>
        <v>-85000</v>
      </c>
      <c r="T6" s="3"/>
      <c r="U6" s="3"/>
      <c r="V6" s="3"/>
      <c r="W6" s="3"/>
    </row>
    <row r="7" spans="2:23" ht="12.75">
      <c r="B7" s="2" t="s">
        <v>6</v>
      </c>
      <c r="C7" s="2"/>
      <c r="D7" s="15"/>
      <c r="E7" s="15"/>
      <c r="F7" s="15"/>
      <c r="G7" s="15"/>
      <c r="H7" s="15"/>
      <c r="I7" s="19"/>
      <c r="J7" s="19"/>
      <c r="K7" s="19"/>
      <c r="L7" s="19"/>
      <c r="M7" s="19"/>
      <c r="N7" s="19"/>
      <c r="O7" s="19"/>
      <c r="P7" s="3">
        <f aca="true" t="shared" si="0" ref="P7:P20">SUM(D7:O7)</f>
        <v>0</v>
      </c>
      <c r="Q7" s="3"/>
      <c r="R7" s="3">
        <v>0</v>
      </c>
      <c r="S7" s="3">
        <f>+P7-R7</f>
        <v>0</v>
      </c>
      <c r="T7" s="3"/>
      <c r="U7" s="3"/>
      <c r="V7" s="3"/>
      <c r="W7" s="3"/>
    </row>
    <row r="8" spans="2:23" ht="12.75">
      <c r="B8" s="2" t="s">
        <v>7</v>
      </c>
      <c r="C8" s="2"/>
      <c r="D8" s="15"/>
      <c r="E8" s="15"/>
      <c r="F8" s="15"/>
      <c r="G8" s="15"/>
      <c r="H8" s="15"/>
      <c r="I8" s="19"/>
      <c r="J8" s="19"/>
      <c r="K8" s="19"/>
      <c r="L8" s="19"/>
      <c r="M8" s="19"/>
      <c r="N8" s="19"/>
      <c r="O8" s="19"/>
      <c r="P8" s="3">
        <f t="shared" si="0"/>
        <v>0</v>
      </c>
      <c r="Q8" s="3"/>
      <c r="R8" s="3">
        <v>0</v>
      </c>
      <c r="S8" s="3">
        <f>+P8-R8</f>
        <v>0</v>
      </c>
      <c r="T8" s="3"/>
      <c r="U8" s="3"/>
      <c r="V8" s="3"/>
      <c r="W8" s="3"/>
    </row>
    <row r="9" spans="2:23" ht="12.75">
      <c r="B9" s="2" t="s">
        <v>8</v>
      </c>
      <c r="C9" s="2"/>
      <c r="D9" s="15"/>
      <c r="E9" s="15"/>
      <c r="F9" s="15"/>
      <c r="G9" s="15"/>
      <c r="H9" s="15"/>
      <c r="I9" s="19"/>
      <c r="J9" s="19"/>
      <c r="K9" s="19"/>
      <c r="L9" s="19"/>
      <c r="M9" s="19"/>
      <c r="N9" s="19"/>
      <c r="O9" s="19"/>
      <c r="P9" s="3">
        <f t="shared" si="0"/>
        <v>0</v>
      </c>
      <c r="Q9" s="3"/>
      <c r="R9" s="3">
        <v>18000</v>
      </c>
      <c r="S9" s="3">
        <f>+P9-R9</f>
        <v>-18000</v>
      </c>
      <c r="T9" s="3"/>
      <c r="U9" s="3"/>
      <c r="V9" s="3"/>
      <c r="W9" s="3"/>
    </row>
    <row r="10" spans="2:23" ht="12.75">
      <c r="B10" s="2" t="s">
        <v>9</v>
      </c>
      <c r="C10" s="2"/>
      <c r="D10" s="15"/>
      <c r="E10" s="15"/>
      <c r="F10" s="15"/>
      <c r="G10" s="15"/>
      <c r="H10" s="15"/>
      <c r="I10" s="19"/>
      <c r="J10" s="19"/>
      <c r="K10" s="19"/>
      <c r="L10" s="19"/>
      <c r="M10" s="19"/>
      <c r="N10" s="19"/>
      <c r="O10" s="19"/>
      <c r="P10" s="3">
        <f t="shared" si="0"/>
        <v>0</v>
      </c>
      <c r="Q10" s="3"/>
      <c r="R10" s="3">
        <v>0</v>
      </c>
      <c r="S10" s="3">
        <f>+P10-R10</f>
        <v>0</v>
      </c>
      <c r="T10" s="3"/>
      <c r="U10" s="3"/>
      <c r="V10" s="3"/>
      <c r="W10" s="3"/>
    </row>
    <row r="11" spans="2:23" ht="12.75">
      <c r="B11" s="2" t="s">
        <v>10</v>
      </c>
      <c r="C11" s="2"/>
      <c r="D11" s="15"/>
      <c r="E11" s="15"/>
      <c r="F11" s="15"/>
      <c r="G11" s="15"/>
      <c r="H11" s="15"/>
      <c r="I11" s="19"/>
      <c r="J11" s="19"/>
      <c r="K11" s="19"/>
      <c r="L11" s="19"/>
      <c r="M11" s="19"/>
      <c r="N11" s="19"/>
      <c r="O11" s="19"/>
      <c r="P11" s="3">
        <f t="shared" si="0"/>
        <v>0</v>
      </c>
      <c r="Q11" s="3"/>
      <c r="R11" s="3">
        <v>18000</v>
      </c>
      <c r="S11" s="3">
        <f aca="true" t="shared" si="1" ref="S11:S21">+P11-R11</f>
        <v>-18000</v>
      </c>
      <c r="T11" s="3"/>
      <c r="U11" s="3"/>
      <c r="V11" s="3"/>
      <c r="W11" s="3"/>
    </row>
    <row r="12" spans="2:23" ht="12.75">
      <c r="B12" s="2" t="s">
        <v>11</v>
      </c>
      <c r="C12" s="2"/>
      <c r="D12" s="15"/>
      <c r="E12" s="15"/>
      <c r="F12" s="15"/>
      <c r="G12" s="15"/>
      <c r="H12" s="15"/>
      <c r="I12" s="19"/>
      <c r="J12" s="19"/>
      <c r="K12" s="19"/>
      <c r="L12" s="19"/>
      <c r="M12" s="19"/>
      <c r="N12" s="19"/>
      <c r="O12" s="19"/>
      <c r="P12" s="3">
        <f t="shared" si="0"/>
        <v>0</v>
      </c>
      <c r="Q12" s="3"/>
      <c r="R12" s="3">
        <v>0</v>
      </c>
      <c r="S12" s="3">
        <f t="shared" si="1"/>
        <v>0</v>
      </c>
      <c r="T12" s="3"/>
      <c r="U12" s="3"/>
      <c r="V12" s="3"/>
      <c r="W12" s="3"/>
    </row>
    <row r="13" spans="2:23" ht="12.75">
      <c r="B13" s="2" t="s">
        <v>78</v>
      </c>
      <c r="C13" s="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3">
        <f t="shared" si="0"/>
        <v>0</v>
      </c>
      <c r="Q13" s="3"/>
      <c r="R13" s="3">
        <v>0</v>
      </c>
      <c r="S13" s="3">
        <f t="shared" si="1"/>
        <v>0</v>
      </c>
      <c r="T13" s="3"/>
      <c r="U13" s="3"/>
      <c r="V13" s="3"/>
      <c r="W13" s="3"/>
    </row>
    <row r="14" spans="2:23" ht="12.75">
      <c r="B14" s="2" t="s">
        <v>89</v>
      </c>
      <c r="C14" s="2"/>
      <c r="D14" s="15"/>
      <c r="E14" s="15"/>
      <c r="F14" s="15"/>
      <c r="G14" s="15"/>
      <c r="H14" s="15"/>
      <c r="I14" s="19"/>
      <c r="J14" s="19"/>
      <c r="K14" s="19"/>
      <c r="L14" s="19"/>
      <c r="M14" s="19"/>
      <c r="N14" s="19"/>
      <c r="O14" s="19"/>
      <c r="P14" s="3">
        <f t="shared" si="0"/>
        <v>0</v>
      </c>
      <c r="Q14" s="3"/>
      <c r="R14" s="3">
        <v>0</v>
      </c>
      <c r="S14" s="3">
        <f t="shared" si="1"/>
        <v>0</v>
      </c>
      <c r="T14" s="3"/>
      <c r="U14" s="3"/>
      <c r="V14" s="3"/>
      <c r="W14" s="3"/>
    </row>
    <row r="15" spans="2:23" ht="12.75">
      <c r="B15" s="2" t="s">
        <v>12</v>
      </c>
      <c r="C15" s="2"/>
      <c r="D15" s="15"/>
      <c r="E15" s="15"/>
      <c r="F15" s="15"/>
      <c r="G15" s="15"/>
      <c r="H15" s="15"/>
      <c r="I15" s="19"/>
      <c r="J15" s="19"/>
      <c r="K15" s="19"/>
      <c r="L15" s="19"/>
      <c r="M15" s="19"/>
      <c r="N15" s="19"/>
      <c r="O15" s="19"/>
      <c r="P15" s="3">
        <f t="shared" si="0"/>
        <v>0</v>
      </c>
      <c r="Q15" s="3"/>
      <c r="R15" s="3">
        <v>250</v>
      </c>
      <c r="S15" s="3">
        <f t="shared" si="1"/>
        <v>-250</v>
      </c>
      <c r="T15" s="3"/>
      <c r="U15" s="3"/>
      <c r="V15" s="3"/>
      <c r="W15" s="3"/>
    </row>
    <row r="16" spans="2:23" ht="12.75">
      <c r="B16" s="2" t="s">
        <v>13</v>
      </c>
      <c r="C16" s="2"/>
      <c r="D16" s="15"/>
      <c r="E16" s="15"/>
      <c r="F16" s="15"/>
      <c r="G16" s="15"/>
      <c r="H16" s="15"/>
      <c r="I16" s="19"/>
      <c r="J16" s="19"/>
      <c r="K16" s="19"/>
      <c r="L16" s="19"/>
      <c r="M16" s="19"/>
      <c r="N16" s="19"/>
      <c r="O16" s="19"/>
      <c r="P16" s="3">
        <f t="shared" si="0"/>
        <v>0</v>
      </c>
      <c r="Q16" s="3"/>
      <c r="R16" s="3">
        <v>0</v>
      </c>
      <c r="S16" s="3">
        <f t="shared" si="1"/>
        <v>0</v>
      </c>
      <c r="T16" s="3"/>
      <c r="U16" s="3"/>
      <c r="V16" s="3"/>
      <c r="W16" s="3"/>
    </row>
    <row r="17" spans="2:23" ht="12.75">
      <c r="B17" s="2" t="s">
        <v>90</v>
      </c>
      <c r="C17" s="2"/>
      <c r="D17" s="15"/>
      <c r="E17" s="15"/>
      <c r="F17" s="15"/>
      <c r="G17" s="15"/>
      <c r="H17" s="15"/>
      <c r="I17" s="19"/>
      <c r="J17" s="19"/>
      <c r="K17" s="19"/>
      <c r="L17" s="19"/>
      <c r="M17" s="19"/>
      <c r="N17" s="19"/>
      <c r="O17" s="19"/>
      <c r="P17" s="3">
        <f t="shared" si="0"/>
        <v>0</v>
      </c>
      <c r="Q17" s="3"/>
      <c r="R17" s="3">
        <v>0</v>
      </c>
      <c r="S17" s="3">
        <f t="shared" si="1"/>
        <v>0</v>
      </c>
      <c r="T17" s="3"/>
      <c r="U17" s="3"/>
      <c r="V17" s="3"/>
      <c r="W17" s="3"/>
    </row>
    <row r="18" spans="2:23" ht="12.75">
      <c r="B18" s="2" t="s">
        <v>85</v>
      </c>
      <c r="C18" s="2"/>
      <c r="D18" s="15"/>
      <c r="E18" s="15"/>
      <c r="F18" s="15"/>
      <c r="G18" s="15"/>
      <c r="H18" s="15"/>
      <c r="I18" s="19"/>
      <c r="J18" s="19"/>
      <c r="K18" s="19"/>
      <c r="L18" s="19"/>
      <c r="M18" s="19"/>
      <c r="N18" s="19"/>
      <c r="O18" s="19"/>
      <c r="P18" s="3">
        <f t="shared" si="0"/>
        <v>0</v>
      </c>
      <c r="Q18" s="3"/>
      <c r="R18" s="3">
        <v>25400</v>
      </c>
      <c r="S18" s="3">
        <f t="shared" si="1"/>
        <v>-25400</v>
      </c>
      <c r="T18" s="3"/>
      <c r="U18" s="3"/>
      <c r="V18" s="3"/>
      <c r="W18" s="3"/>
    </row>
    <row r="19" spans="2:23" ht="12.75">
      <c r="B19" s="2" t="s">
        <v>86</v>
      </c>
      <c r="C19" s="2"/>
      <c r="D19" s="15"/>
      <c r="E19" s="15"/>
      <c r="F19" s="15"/>
      <c r="G19" s="15"/>
      <c r="H19" s="15"/>
      <c r="I19" s="19"/>
      <c r="J19" s="19"/>
      <c r="K19" s="19"/>
      <c r="L19" s="19"/>
      <c r="M19" s="19"/>
      <c r="N19" s="19"/>
      <c r="O19" s="19"/>
      <c r="P19" s="3">
        <f t="shared" si="0"/>
        <v>0</v>
      </c>
      <c r="Q19" s="3"/>
      <c r="R19" s="3"/>
      <c r="S19" s="3"/>
      <c r="T19" s="3"/>
      <c r="U19" s="3"/>
      <c r="V19" s="3"/>
      <c r="W19" s="3"/>
    </row>
    <row r="20" spans="2:23" ht="12.75">
      <c r="B20" s="2" t="s">
        <v>92</v>
      </c>
      <c r="C20" s="2"/>
      <c r="D20" s="5"/>
      <c r="E20" s="5"/>
      <c r="F20" s="5"/>
      <c r="G20" s="5"/>
      <c r="H20" s="5"/>
      <c r="I20" s="17"/>
      <c r="J20" s="20"/>
      <c r="K20" s="20"/>
      <c r="L20" s="20"/>
      <c r="M20" s="20"/>
      <c r="N20" s="20"/>
      <c r="O20" s="20"/>
      <c r="P20" s="5">
        <f t="shared" si="0"/>
        <v>0</v>
      </c>
      <c r="Q20" s="3"/>
      <c r="R20" s="5">
        <v>0</v>
      </c>
      <c r="S20" s="5">
        <f t="shared" si="1"/>
        <v>0</v>
      </c>
      <c r="T20" s="3"/>
      <c r="U20" s="3"/>
      <c r="V20" s="3"/>
      <c r="W20" s="3"/>
    </row>
    <row r="21" spans="1:23" s="6" customFormat="1" ht="12.75">
      <c r="A21" s="6" t="s">
        <v>58</v>
      </c>
      <c r="D21" s="7">
        <f aca="true" t="shared" si="2" ref="D21:P21">SUM(D6:D20)</f>
        <v>0</v>
      </c>
      <c r="E21" s="7">
        <f t="shared" si="2"/>
        <v>0</v>
      </c>
      <c r="F21" s="7">
        <f t="shared" si="2"/>
        <v>0</v>
      </c>
      <c r="G21" s="7">
        <f t="shared" si="2"/>
        <v>0</v>
      </c>
      <c r="H21" s="7">
        <f t="shared" si="2"/>
        <v>0</v>
      </c>
      <c r="I21" s="7">
        <f t="shared" si="2"/>
        <v>0</v>
      </c>
      <c r="J21" s="7">
        <f t="shared" si="2"/>
        <v>0</v>
      </c>
      <c r="K21" s="7">
        <f t="shared" si="2"/>
        <v>0</v>
      </c>
      <c r="L21" s="7">
        <f t="shared" si="2"/>
        <v>0</v>
      </c>
      <c r="M21" s="7">
        <f t="shared" si="2"/>
        <v>0</v>
      </c>
      <c r="N21" s="7">
        <f t="shared" si="2"/>
        <v>0</v>
      </c>
      <c r="O21" s="7">
        <f t="shared" si="2"/>
        <v>0</v>
      </c>
      <c r="P21" s="7">
        <f t="shared" si="2"/>
        <v>0</v>
      </c>
      <c r="R21" s="7">
        <f>SUM(R6:R20)</f>
        <v>146650</v>
      </c>
      <c r="S21" s="11">
        <f t="shared" si="1"/>
        <v>-146650</v>
      </c>
      <c r="T21" s="8"/>
      <c r="U21" s="8"/>
      <c r="V21" s="8"/>
      <c r="W21" s="8"/>
    </row>
    <row r="22" spans="10:23" s="6" customFormat="1" ht="12.75">
      <c r="J22" s="7"/>
      <c r="O22" s="22"/>
      <c r="R22" s="7"/>
      <c r="S22" s="8"/>
      <c r="T22" s="8"/>
      <c r="U22" s="8"/>
      <c r="V22" s="8"/>
      <c r="W22" s="8"/>
    </row>
    <row r="23" spans="1:23" ht="12.75">
      <c r="A23" s="12" t="s">
        <v>14</v>
      </c>
      <c r="B23" s="2" t="s">
        <v>79</v>
      </c>
      <c r="C23" s="2"/>
      <c r="D23" s="3"/>
      <c r="E23" s="3"/>
      <c r="F23" s="3"/>
      <c r="G23" s="3"/>
      <c r="H23" s="3"/>
      <c r="I23" s="19"/>
      <c r="J23" s="19"/>
      <c r="K23" s="19"/>
      <c r="L23" s="19"/>
      <c r="M23" s="19"/>
      <c r="N23" s="19"/>
      <c r="O23" s="19"/>
      <c r="P23" s="3">
        <f aca="true" t="shared" si="3" ref="P23:P42">SUM(D23:O23)</f>
        <v>0</v>
      </c>
      <c r="Q23" s="3"/>
      <c r="R23" s="3">
        <v>176846</v>
      </c>
      <c r="S23" s="3">
        <f>+R23-P23</f>
        <v>176846</v>
      </c>
      <c r="T23" s="3"/>
      <c r="U23" s="3"/>
      <c r="V23" s="3"/>
      <c r="W23" s="3"/>
    </row>
    <row r="24" spans="1:23" ht="12.75">
      <c r="A24" s="12"/>
      <c r="B24" s="2" t="s">
        <v>80</v>
      </c>
      <c r="C24" s="2"/>
      <c r="D24" s="3"/>
      <c r="E24" s="3"/>
      <c r="F24" s="3"/>
      <c r="G24" s="3"/>
      <c r="H24" s="3"/>
      <c r="I24" s="19"/>
      <c r="J24" s="19"/>
      <c r="K24" s="19"/>
      <c r="L24" s="19"/>
      <c r="M24" s="19"/>
      <c r="N24" s="19"/>
      <c r="O24" s="19"/>
      <c r="P24" s="3">
        <f t="shared" si="3"/>
        <v>0</v>
      </c>
      <c r="Q24" s="3"/>
      <c r="R24" s="3">
        <v>2500</v>
      </c>
      <c r="S24" s="3">
        <f aca="true" t="shared" si="4" ref="S24:S63">+R24-P24</f>
        <v>2500</v>
      </c>
      <c r="T24" s="3"/>
      <c r="U24" s="3"/>
      <c r="V24" s="3"/>
      <c r="W24" s="3"/>
    </row>
    <row r="25" spans="2:23" ht="12.75">
      <c r="B25" s="2" t="s">
        <v>27</v>
      </c>
      <c r="C25" s="2"/>
      <c r="D25" s="3"/>
      <c r="E25" s="3"/>
      <c r="F25" s="3"/>
      <c r="G25" s="3"/>
      <c r="H25" s="3"/>
      <c r="I25" s="19"/>
      <c r="J25" s="19"/>
      <c r="K25" s="19"/>
      <c r="L25" s="19"/>
      <c r="M25" s="19"/>
      <c r="N25" s="19"/>
      <c r="O25" s="19"/>
      <c r="P25" s="3">
        <f t="shared" si="3"/>
        <v>0</v>
      </c>
      <c r="Q25" s="3"/>
      <c r="R25" s="3">
        <v>35450</v>
      </c>
      <c r="S25" s="3">
        <f t="shared" si="4"/>
        <v>35450</v>
      </c>
      <c r="T25" s="3"/>
      <c r="U25" s="3"/>
      <c r="V25" s="3"/>
      <c r="W25" s="3"/>
    </row>
    <row r="26" spans="2:23" ht="12.75">
      <c r="B26" s="2" t="s">
        <v>82</v>
      </c>
      <c r="C26" s="2"/>
      <c r="D26" s="3"/>
      <c r="E26" s="3"/>
      <c r="F26" s="3"/>
      <c r="G26" s="3"/>
      <c r="H26" s="3"/>
      <c r="I26" s="19"/>
      <c r="J26" s="19"/>
      <c r="K26" s="19"/>
      <c r="L26" s="19"/>
      <c r="M26" s="19"/>
      <c r="N26" s="19"/>
      <c r="O26" s="19"/>
      <c r="P26" s="3">
        <f t="shared" si="3"/>
        <v>0</v>
      </c>
      <c r="Q26" s="3"/>
      <c r="R26" s="3"/>
      <c r="S26" s="3"/>
      <c r="T26" s="3"/>
      <c r="U26" s="3"/>
      <c r="V26" s="3"/>
      <c r="W26" s="3"/>
    </row>
    <row r="27" spans="2:23" ht="12.75">
      <c r="B27" s="2" t="s">
        <v>99</v>
      </c>
      <c r="C27" s="2"/>
      <c r="D27" s="3"/>
      <c r="E27" s="3"/>
      <c r="F27" s="3"/>
      <c r="G27" s="3"/>
      <c r="H27" s="3"/>
      <c r="I27" s="19"/>
      <c r="J27" s="19"/>
      <c r="K27" s="19"/>
      <c r="L27" s="19"/>
      <c r="M27" s="19"/>
      <c r="N27" s="19"/>
      <c r="O27" s="19"/>
      <c r="P27" s="3">
        <f t="shared" si="3"/>
        <v>0</v>
      </c>
      <c r="Q27" s="3"/>
      <c r="R27" s="3"/>
      <c r="S27" s="3"/>
      <c r="T27" s="3"/>
      <c r="U27" s="3"/>
      <c r="V27" s="3"/>
      <c r="W27" s="3"/>
    </row>
    <row r="28" spans="1:23" ht="12.75">
      <c r="A28" s="1" t="s">
        <v>81</v>
      </c>
      <c r="B28" s="2" t="s">
        <v>88</v>
      </c>
      <c r="C28" s="2"/>
      <c r="D28" s="5"/>
      <c r="E28" s="5"/>
      <c r="F28" s="5"/>
      <c r="G28" s="5"/>
      <c r="H28" s="5"/>
      <c r="I28" s="20"/>
      <c r="J28" s="20"/>
      <c r="K28" s="20"/>
      <c r="L28" s="20"/>
      <c r="M28" s="20"/>
      <c r="N28" s="20"/>
      <c r="O28" s="20"/>
      <c r="P28" s="5">
        <f t="shared" si="3"/>
        <v>0</v>
      </c>
      <c r="Q28" s="3"/>
      <c r="R28" s="3">
        <v>6480</v>
      </c>
      <c r="S28" s="3">
        <f t="shared" si="4"/>
        <v>6480</v>
      </c>
      <c r="T28" s="3"/>
      <c r="U28" s="3"/>
      <c r="V28" s="3"/>
      <c r="W28" s="3"/>
    </row>
    <row r="29" spans="2:23" ht="12.75">
      <c r="B29" s="2" t="s">
        <v>83</v>
      </c>
      <c r="C29" s="2"/>
      <c r="D29" s="3">
        <f>SUM(D23:D28)</f>
        <v>0</v>
      </c>
      <c r="E29" s="3">
        <f aca="true" t="shared" si="5" ref="E29:P29">SUM(E23:E28)</f>
        <v>0</v>
      </c>
      <c r="F29" s="3">
        <f t="shared" si="5"/>
        <v>0</v>
      </c>
      <c r="G29" s="3">
        <f t="shared" si="5"/>
        <v>0</v>
      </c>
      <c r="H29" s="3">
        <f t="shared" si="5"/>
        <v>0</v>
      </c>
      <c r="I29" s="3">
        <f t="shared" si="5"/>
        <v>0</v>
      </c>
      <c r="J29" s="3">
        <f t="shared" si="5"/>
        <v>0</v>
      </c>
      <c r="K29" s="3">
        <f t="shared" si="5"/>
        <v>0</v>
      </c>
      <c r="L29" s="3">
        <f t="shared" si="5"/>
        <v>0</v>
      </c>
      <c r="M29" s="3">
        <f t="shared" si="5"/>
        <v>0</v>
      </c>
      <c r="N29" s="3">
        <f t="shared" si="5"/>
        <v>0</v>
      </c>
      <c r="O29" s="3">
        <f t="shared" si="5"/>
        <v>0</v>
      </c>
      <c r="P29" s="3">
        <f t="shared" si="5"/>
        <v>0</v>
      </c>
      <c r="Q29" s="3"/>
      <c r="R29" s="3">
        <v>0</v>
      </c>
      <c r="S29" s="3">
        <f t="shared" si="4"/>
        <v>0</v>
      </c>
      <c r="T29" s="3"/>
      <c r="U29" s="3"/>
      <c r="V29" s="3"/>
      <c r="W29" s="3"/>
    </row>
    <row r="30" spans="2:23" ht="12.75">
      <c r="B30" s="2"/>
      <c r="C30" s="2"/>
      <c r="D30" s="3"/>
      <c r="E30" s="3"/>
      <c r="F30" s="3"/>
      <c r="G30" s="3"/>
      <c r="H30" s="3"/>
      <c r="I30" s="19"/>
      <c r="J30" s="19"/>
      <c r="K30" s="19"/>
      <c r="L30" s="19"/>
      <c r="M30" s="19"/>
      <c r="N30" s="19"/>
      <c r="O30" s="19"/>
      <c r="P30" s="3"/>
      <c r="Q30" s="3"/>
      <c r="R30" s="3">
        <v>10250</v>
      </c>
      <c r="S30" s="3">
        <f t="shared" si="4"/>
        <v>10250</v>
      </c>
      <c r="T30" s="3"/>
      <c r="U30" s="3"/>
      <c r="V30" s="3"/>
      <c r="W30" s="3"/>
    </row>
    <row r="31" spans="2:23" ht="12.75">
      <c r="B31" s="2" t="s">
        <v>15</v>
      </c>
      <c r="C31" s="2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>
        <f t="shared" si="3"/>
        <v>0</v>
      </c>
      <c r="Q31" s="3"/>
      <c r="R31" s="3">
        <v>0</v>
      </c>
      <c r="S31" s="3">
        <f t="shared" si="4"/>
        <v>0</v>
      </c>
      <c r="T31" s="3"/>
      <c r="U31" s="3"/>
      <c r="V31" s="3"/>
      <c r="W31" s="3"/>
    </row>
    <row r="32" spans="2:23" ht="12.75">
      <c r="B32" s="2" t="s">
        <v>62</v>
      </c>
      <c r="C32" s="2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>
        <f t="shared" si="3"/>
        <v>0</v>
      </c>
      <c r="Q32" s="3"/>
      <c r="R32" s="3">
        <v>1500</v>
      </c>
      <c r="S32" s="3">
        <f t="shared" si="4"/>
        <v>1500</v>
      </c>
      <c r="T32" s="3"/>
      <c r="U32" s="3"/>
      <c r="V32" s="3"/>
      <c r="W32" s="3"/>
    </row>
    <row r="33" spans="2:23" ht="12.75">
      <c r="B33" s="2" t="s">
        <v>16</v>
      </c>
      <c r="C33" s="2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>
        <f t="shared" si="3"/>
        <v>0</v>
      </c>
      <c r="Q33" s="3"/>
      <c r="R33" s="3">
        <v>2900</v>
      </c>
      <c r="S33" s="3">
        <f t="shared" si="4"/>
        <v>2900</v>
      </c>
      <c r="T33" s="3"/>
      <c r="U33" s="3"/>
      <c r="V33" s="3"/>
      <c r="W33" s="3"/>
    </row>
    <row r="34" spans="2:23" ht="12.75">
      <c r="B34" s="2" t="s">
        <v>17</v>
      </c>
      <c r="C34" s="2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>
        <f t="shared" si="3"/>
        <v>0</v>
      </c>
      <c r="Q34" s="3"/>
      <c r="R34" s="3">
        <v>0</v>
      </c>
      <c r="S34" s="3">
        <f t="shared" si="4"/>
        <v>0</v>
      </c>
      <c r="T34" s="3"/>
      <c r="U34" s="3"/>
      <c r="V34" s="3"/>
      <c r="W34" s="3"/>
    </row>
    <row r="35" spans="2:23" ht="12.75">
      <c r="B35" s="2" t="s">
        <v>35</v>
      </c>
      <c r="C35" s="2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>
        <f t="shared" si="3"/>
        <v>0</v>
      </c>
      <c r="Q35" s="3"/>
      <c r="R35" s="3">
        <v>20120</v>
      </c>
      <c r="S35" s="3">
        <f t="shared" si="4"/>
        <v>20120</v>
      </c>
      <c r="T35" s="3"/>
      <c r="U35" s="3"/>
      <c r="V35" s="3"/>
      <c r="W35" s="3"/>
    </row>
    <row r="36" spans="2:23" ht="12.75">
      <c r="B36" s="2" t="s">
        <v>63</v>
      </c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>
        <f t="shared" si="3"/>
        <v>0</v>
      </c>
      <c r="Q36" s="3"/>
      <c r="R36" s="3">
        <v>2500</v>
      </c>
      <c r="S36" s="3">
        <f t="shared" si="4"/>
        <v>2500</v>
      </c>
      <c r="T36" s="3"/>
      <c r="U36" s="3"/>
      <c r="V36" s="3"/>
      <c r="W36" s="3"/>
    </row>
    <row r="37" spans="2:23" ht="12.75">
      <c r="B37" s="2" t="s">
        <v>18</v>
      </c>
      <c r="C37" s="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>
        <f t="shared" si="3"/>
        <v>0</v>
      </c>
      <c r="Q37" s="3"/>
      <c r="R37" s="3">
        <v>6000</v>
      </c>
      <c r="S37" s="3">
        <f t="shared" si="4"/>
        <v>6000</v>
      </c>
      <c r="T37" s="3"/>
      <c r="U37" s="3"/>
      <c r="V37" s="3"/>
      <c r="W37" s="3"/>
    </row>
    <row r="38" spans="2:23" ht="12.75">
      <c r="B38" s="2" t="s">
        <v>19</v>
      </c>
      <c r="C38" s="4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>
        <f t="shared" si="3"/>
        <v>0</v>
      </c>
      <c r="Q38" s="3"/>
      <c r="R38" s="3">
        <v>0</v>
      </c>
      <c r="S38" s="3">
        <f t="shared" si="4"/>
        <v>0</v>
      </c>
      <c r="T38" s="3"/>
      <c r="U38" s="3"/>
      <c r="V38" s="3"/>
      <c r="W38" s="3"/>
    </row>
    <row r="39" spans="2:23" ht="12.75">
      <c r="B39" s="2" t="s">
        <v>87</v>
      </c>
      <c r="C39" s="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>
        <f t="shared" si="3"/>
        <v>0</v>
      </c>
      <c r="Q39" s="3"/>
      <c r="R39" s="3">
        <v>3000</v>
      </c>
      <c r="S39" s="3">
        <f t="shared" si="4"/>
        <v>3000</v>
      </c>
      <c r="T39" s="3"/>
      <c r="U39" s="3"/>
      <c r="V39" s="3"/>
      <c r="W39" s="3"/>
    </row>
    <row r="40" spans="2:23" ht="12.75">
      <c r="B40" s="2" t="s">
        <v>20</v>
      </c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>
        <f t="shared" si="3"/>
        <v>0</v>
      </c>
      <c r="Q40" s="3"/>
      <c r="R40" s="3">
        <v>400</v>
      </c>
      <c r="S40" s="3">
        <f t="shared" si="4"/>
        <v>400</v>
      </c>
      <c r="T40" s="3"/>
      <c r="U40" s="3"/>
      <c r="V40" s="3"/>
      <c r="W40" s="3"/>
    </row>
    <row r="41" spans="2:23" ht="12.75">
      <c r="B41" s="2" t="s">
        <v>21</v>
      </c>
      <c r="C41" s="2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>
        <f t="shared" si="3"/>
        <v>0</v>
      </c>
      <c r="Q41" s="3"/>
      <c r="R41" s="3">
        <v>0</v>
      </c>
      <c r="S41" s="3">
        <f t="shared" si="4"/>
        <v>0</v>
      </c>
      <c r="T41" s="3"/>
      <c r="U41" s="3"/>
      <c r="V41" s="3"/>
      <c r="W41" s="3"/>
    </row>
    <row r="42" spans="2:23" ht="12.75">
      <c r="B42" s="2" t="s">
        <v>22</v>
      </c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>
        <f t="shared" si="3"/>
        <v>0</v>
      </c>
      <c r="Q42" s="3"/>
      <c r="R42" s="3">
        <v>19250</v>
      </c>
      <c r="S42" s="3">
        <f t="shared" si="4"/>
        <v>19250</v>
      </c>
      <c r="T42" s="3"/>
      <c r="U42" s="3"/>
      <c r="V42" s="3"/>
      <c r="W42" s="3"/>
    </row>
    <row r="43" spans="2:23" ht="12.75">
      <c r="B43" s="2" t="s">
        <v>23</v>
      </c>
      <c r="C43" s="2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>
        <f>SUM(D43:O43)</f>
        <v>0</v>
      </c>
      <c r="Q43" s="3"/>
      <c r="R43" s="3">
        <v>0</v>
      </c>
      <c r="S43" s="3">
        <f t="shared" si="4"/>
        <v>0</v>
      </c>
      <c r="T43" s="3"/>
      <c r="U43" s="3"/>
      <c r="V43" s="3"/>
      <c r="W43" s="3"/>
    </row>
    <row r="44" spans="2:23" ht="12.75">
      <c r="B44" s="2" t="s">
        <v>24</v>
      </c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>
        <f aca="true" t="shared" si="6" ref="P44:P63">SUM(D44:O44)</f>
        <v>0</v>
      </c>
      <c r="Q44" s="3"/>
      <c r="R44" s="3">
        <v>12350</v>
      </c>
      <c r="S44" s="3">
        <f t="shared" si="4"/>
        <v>12350</v>
      </c>
      <c r="T44" s="3"/>
      <c r="U44" s="14"/>
      <c r="V44" s="3"/>
      <c r="W44" s="3"/>
    </row>
    <row r="45" spans="2:23" ht="12.75">
      <c r="B45" s="2" t="s">
        <v>25</v>
      </c>
      <c r="C45" s="2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>
        <f t="shared" si="6"/>
        <v>0</v>
      </c>
      <c r="Q45" s="3"/>
      <c r="R45" s="3">
        <v>3024</v>
      </c>
      <c r="S45" s="3">
        <f t="shared" si="4"/>
        <v>3024</v>
      </c>
      <c r="T45" s="3"/>
      <c r="U45" s="3"/>
      <c r="V45" s="3"/>
      <c r="W45" s="3"/>
    </row>
    <row r="46" spans="2:23" ht="12.75">
      <c r="B46" s="2" t="s">
        <v>66</v>
      </c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>
        <f t="shared" si="6"/>
        <v>0</v>
      </c>
      <c r="Q46" s="3"/>
      <c r="R46" s="3">
        <v>300</v>
      </c>
      <c r="S46" s="3">
        <f t="shared" si="4"/>
        <v>300</v>
      </c>
      <c r="T46" s="3"/>
      <c r="U46" s="3"/>
      <c r="V46" s="3"/>
      <c r="W46" s="3"/>
    </row>
    <row r="47" spans="2:23" ht="12.75">
      <c r="B47" s="2" t="s">
        <v>26</v>
      </c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>
        <f t="shared" si="6"/>
        <v>0</v>
      </c>
      <c r="Q47" s="3"/>
      <c r="R47" s="3">
        <v>250</v>
      </c>
      <c r="S47" s="3">
        <f t="shared" si="4"/>
        <v>250</v>
      </c>
      <c r="T47" s="3"/>
      <c r="U47" s="3"/>
      <c r="V47" s="3"/>
      <c r="W47" s="3"/>
    </row>
    <row r="48" spans="2:23" ht="12.75">
      <c r="B48" s="2" t="s">
        <v>100</v>
      </c>
      <c r="C48" s="2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>
        <f t="shared" si="6"/>
        <v>0</v>
      </c>
      <c r="Q48" s="3"/>
      <c r="R48" s="3"/>
      <c r="S48" s="3"/>
      <c r="T48" s="3"/>
      <c r="U48" s="3"/>
      <c r="V48" s="3"/>
      <c r="W48" s="3"/>
    </row>
    <row r="49" spans="2:23" ht="12.75">
      <c r="B49" s="2" t="s">
        <v>101</v>
      </c>
      <c r="C49" s="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>
        <f t="shared" si="6"/>
        <v>0</v>
      </c>
      <c r="Q49" s="3"/>
      <c r="R49" s="3"/>
      <c r="S49" s="3"/>
      <c r="T49" s="3"/>
      <c r="U49" s="3"/>
      <c r="V49" s="3"/>
      <c r="W49" s="3"/>
    </row>
    <row r="50" spans="2:23" ht="12.75">
      <c r="B50" s="2" t="s">
        <v>102</v>
      </c>
      <c r="C50" s="2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>
        <f t="shared" si="6"/>
        <v>0</v>
      </c>
      <c r="Q50" s="3"/>
      <c r="R50" s="3"/>
      <c r="S50" s="3"/>
      <c r="T50" s="3"/>
      <c r="U50" s="3"/>
      <c r="V50" s="3"/>
      <c r="W50" s="3"/>
    </row>
    <row r="51" spans="2:23" ht="12.75">
      <c r="B51" s="2" t="s">
        <v>103</v>
      </c>
      <c r="C51" s="2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>
        <f t="shared" si="6"/>
        <v>0</v>
      </c>
      <c r="Q51" s="3"/>
      <c r="R51" s="3"/>
      <c r="S51" s="3"/>
      <c r="T51" s="3"/>
      <c r="U51" s="3"/>
      <c r="V51" s="3"/>
      <c r="W51" s="3"/>
    </row>
    <row r="52" spans="2:23" ht="12.75">
      <c r="B52" s="2" t="s">
        <v>104</v>
      </c>
      <c r="C52" s="2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>
        <f t="shared" si="6"/>
        <v>0</v>
      </c>
      <c r="Q52" s="3"/>
      <c r="R52" s="3"/>
      <c r="S52" s="3"/>
      <c r="T52" s="3"/>
      <c r="U52" s="3"/>
      <c r="V52" s="3"/>
      <c r="W52" s="3"/>
    </row>
    <row r="53" spans="2:23" ht="12.75">
      <c r="B53" s="2" t="s">
        <v>28</v>
      </c>
      <c r="C53" s="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>
        <f t="shared" si="6"/>
        <v>0</v>
      </c>
      <c r="Q53" s="3"/>
      <c r="R53" s="3">
        <v>0</v>
      </c>
      <c r="S53" s="3">
        <f t="shared" si="4"/>
        <v>0</v>
      </c>
      <c r="T53" s="3"/>
      <c r="U53" s="3"/>
      <c r="V53" s="3"/>
      <c r="W53" s="3"/>
    </row>
    <row r="54" spans="2:23" ht="12.75">
      <c r="B54" s="2" t="s">
        <v>29</v>
      </c>
      <c r="C54" s="2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>
        <f t="shared" si="6"/>
        <v>0</v>
      </c>
      <c r="Q54" s="3"/>
      <c r="R54" s="3">
        <v>0</v>
      </c>
      <c r="S54" s="3">
        <f t="shared" si="4"/>
        <v>0</v>
      </c>
      <c r="T54" s="3"/>
      <c r="U54" s="3"/>
      <c r="V54" s="3"/>
      <c r="W54" s="3"/>
    </row>
    <row r="55" spans="2:23" ht="12.75">
      <c r="B55" s="2" t="s">
        <v>30</v>
      </c>
      <c r="C55" s="2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>
        <f t="shared" si="6"/>
        <v>0</v>
      </c>
      <c r="Q55" s="3"/>
      <c r="R55" s="3">
        <v>0</v>
      </c>
      <c r="S55" s="3">
        <f t="shared" si="4"/>
        <v>0</v>
      </c>
      <c r="T55" s="3"/>
      <c r="U55" s="3"/>
      <c r="V55" s="3"/>
      <c r="W55" s="3"/>
    </row>
    <row r="56" spans="2:23" ht="12.75">
      <c r="B56" s="2" t="s">
        <v>64</v>
      </c>
      <c r="C56" s="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>
        <f t="shared" si="6"/>
        <v>0</v>
      </c>
      <c r="Q56" s="3"/>
      <c r="R56" s="3">
        <v>0</v>
      </c>
      <c r="S56" s="3">
        <f t="shared" si="4"/>
        <v>0</v>
      </c>
      <c r="T56" s="3"/>
      <c r="U56" s="3"/>
      <c r="V56" s="3"/>
      <c r="W56" s="3"/>
    </row>
    <row r="57" spans="2:23" ht="12.75">
      <c r="B57" s="2" t="s">
        <v>105</v>
      </c>
      <c r="C57" s="2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>
        <f t="shared" si="6"/>
        <v>0</v>
      </c>
      <c r="Q57" s="3"/>
      <c r="R57" s="3">
        <v>0</v>
      </c>
      <c r="S57" s="3">
        <f t="shared" si="4"/>
        <v>0</v>
      </c>
      <c r="T57" s="3"/>
      <c r="U57" s="3"/>
      <c r="V57" s="3"/>
      <c r="W57" s="3"/>
    </row>
    <row r="58" spans="2:23" ht="12.75">
      <c r="B58" s="2" t="s">
        <v>31</v>
      </c>
      <c r="C58" s="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>
        <f t="shared" si="6"/>
        <v>0</v>
      </c>
      <c r="Q58" s="3"/>
      <c r="R58" s="3">
        <v>0</v>
      </c>
      <c r="S58" s="3">
        <f t="shared" si="4"/>
        <v>0</v>
      </c>
      <c r="T58" s="3"/>
      <c r="U58" s="3"/>
      <c r="V58" s="3"/>
      <c r="W58" s="3"/>
    </row>
    <row r="59" spans="2:23" ht="12.75">
      <c r="B59" s="2" t="s">
        <v>106</v>
      </c>
      <c r="C59" s="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>
        <f t="shared" si="6"/>
        <v>0</v>
      </c>
      <c r="Q59" s="3"/>
      <c r="R59" s="3"/>
      <c r="S59" s="3"/>
      <c r="T59" s="3"/>
      <c r="U59" s="3"/>
      <c r="V59" s="3"/>
      <c r="W59" s="3"/>
    </row>
    <row r="60" spans="2:23" ht="12.75">
      <c r="B60" s="2" t="s">
        <v>32</v>
      </c>
      <c r="C60" s="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>
        <f t="shared" si="6"/>
        <v>0</v>
      </c>
      <c r="Q60" s="3"/>
      <c r="R60" s="3">
        <v>0</v>
      </c>
      <c r="S60" s="3">
        <f t="shared" si="4"/>
        <v>0</v>
      </c>
      <c r="T60" s="3"/>
      <c r="U60" s="3"/>
      <c r="V60" s="3"/>
      <c r="W60" s="3"/>
    </row>
    <row r="61" spans="2:23" ht="12.75">
      <c r="B61" s="2" t="s">
        <v>33</v>
      </c>
      <c r="C61" s="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>
        <f t="shared" si="6"/>
        <v>0</v>
      </c>
      <c r="Q61" s="3"/>
      <c r="R61" s="3">
        <v>18000</v>
      </c>
      <c r="S61" s="3">
        <f t="shared" si="4"/>
        <v>18000</v>
      </c>
      <c r="T61" s="3"/>
      <c r="U61" s="14"/>
      <c r="V61" s="3"/>
      <c r="W61" s="3"/>
    </row>
    <row r="62" spans="2:23" ht="12.75">
      <c r="B62" s="2" t="s">
        <v>34</v>
      </c>
      <c r="C62" s="2"/>
      <c r="D62" s="3"/>
      <c r="E62" s="3"/>
      <c r="F62" s="3"/>
      <c r="G62" s="3"/>
      <c r="H62" s="3"/>
      <c r="I62" s="3"/>
      <c r="J62" s="3"/>
      <c r="K62" s="3"/>
      <c r="L62" s="3"/>
      <c r="M62" s="3"/>
      <c r="N62" s="19"/>
      <c r="O62" s="19"/>
      <c r="P62" s="3">
        <f t="shared" si="6"/>
        <v>0</v>
      </c>
      <c r="Q62" s="3"/>
      <c r="R62" s="3"/>
      <c r="S62" s="3"/>
      <c r="T62" s="3"/>
      <c r="U62" s="14"/>
      <c r="V62" s="3"/>
      <c r="W62" s="3"/>
    </row>
    <row r="63" spans="2:23" ht="12.75">
      <c r="B63" s="2" t="s">
        <v>84</v>
      </c>
      <c r="C63" s="2"/>
      <c r="D63" s="5"/>
      <c r="E63" s="5"/>
      <c r="F63" s="5"/>
      <c r="G63" s="5"/>
      <c r="H63" s="5"/>
      <c r="I63" s="20"/>
      <c r="J63" s="20"/>
      <c r="K63" s="20"/>
      <c r="L63" s="20"/>
      <c r="M63" s="20"/>
      <c r="N63" s="20"/>
      <c r="O63" s="20"/>
      <c r="P63" s="5">
        <f t="shared" si="6"/>
        <v>0</v>
      </c>
      <c r="Q63" s="3"/>
      <c r="R63" s="5">
        <v>0</v>
      </c>
      <c r="S63" s="5">
        <f t="shared" si="4"/>
        <v>0</v>
      </c>
      <c r="T63" s="3"/>
      <c r="U63" s="3"/>
      <c r="V63" s="3"/>
      <c r="W63" s="3"/>
    </row>
    <row r="64" spans="1:23" s="6" customFormat="1" ht="12.75">
      <c r="A64" s="6" t="s">
        <v>59</v>
      </c>
      <c r="D64" s="7">
        <f>SUM(D29:D63)</f>
        <v>0</v>
      </c>
      <c r="E64" s="7">
        <f aca="true" t="shared" si="7" ref="E64:P64">SUM(E29:E63)</f>
        <v>0</v>
      </c>
      <c r="F64" s="7">
        <f t="shared" si="7"/>
        <v>0</v>
      </c>
      <c r="G64" s="7">
        <f t="shared" si="7"/>
        <v>0</v>
      </c>
      <c r="H64" s="7">
        <f t="shared" si="7"/>
        <v>0</v>
      </c>
      <c r="I64" s="7">
        <f t="shared" si="7"/>
        <v>0</v>
      </c>
      <c r="J64" s="7">
        <f t="shared" si="7"/>
        <v>0</v>
      </c>
      <c r="K64" s="7">
        <f t="shared" si="7"/>
        <v>0</v>
      </c>
      <c r="L64" s="7">
        <f t="shared" si="7"/>
        <v>0</v>
      </c>
      <c r="M64" s="7">
        <f t="shared" si="7"/>
        <v>0</v>
      </c>
      <c r="N64" s="7">
        <f t="shared" si="7"/>
        <v>0</v>
      </c>
      <c r="O64" s="7">
        <f t="shared" si="7"/>
        <v>0</v>
      </c>
      <c r="P64" s="7">
        <f t="shared" si="7"/>
        <v>0</v>
      </c>
      <c r="R64" s="7">
        <f>SUM(R23:R63)</f>
        <v>321120</v>
      </c>
      <c r="S64" s="7">
        <f>SUM(S23:S63)</f>
        <v>321120</v>
      </c>
      <c r="T64" s="8"/>
      <c r="U64" s="8"/>
      <c r="V64" s="8"/>
      <c r="W64" s="8"/>
    </row>
    <row r="65" spans="4:23" ht="12.75">
      <c r="D65" s="3"/>
      <c r="E65" s="3"/>
      <c r="F65" s="3"/>
      <c r="G65" s="3"/>
      <c r="H65" s="3"/>
      <c r="I65" s="3"/>
      <c r="J65" s="15"/>
      <c r="K65" s="15"/>
      <c r="L65" s="15"/>
      <c r="M65" s="15"/>
      <c r="N65" s="15"/>
      <c r="O65" s="19"/>
      <c r="P65" s="3"/>
      <c r="Q65" s="3"/>
      <c r="R65" s="3"/>
      <c r="S65" s="3"/>
      <c r="T65" s="3"/>
      <c r="U65" s="3"/>
      <c r="V65" s="3"/>
      <c r="W65" s="3"/>
    </row>
    <row r="66" spans="1:23" s="12" customFormat="1" ht="13.5" thickBot="1">
      <c r="A66" s="9" t="s">
        <v>60</v>
      </c>
      <c r="B66" s="9"/>
      <c r="C66" s="9"/>
      <c r="D66" s="10">
        <f aca="true" t="shared" si="8" ref="D66:P66">+D21-D64</f>
        <v>0</v>
      </c>
      <c r="E66" s="10">
        <f t="shared" si="8"/>
        <v>0</v>
      </c>
      <c r="F66" s="10">
        <f t="shared" si="8"/>
        <v>0</v>
      </c>
      <c r="G66" s="10">
        <f t="shared" si="8"/>
        <v>0</v>
      </c>
      <c r="H66" s="10">
        <f t="shared" si="8"/>
        <v>0</v>
      </c>
      <c r="I66" s="10">
        <f t="shared" si="8"/>
        <v>0</v>
      </c>
      <c r="J66" s="10">
        <f t="shared" si="8"/>
        <v>0</v>
      </c>
      <c r="K66" s="10">
        <f t="shared" si="8"/>
        <v>0</v>
      </c>
      <c r="L66" s="10">
        <f t="shared" si="8"/>
        <v>0</v>
      </c>
      <c r="M66" s="10">
        <f t="shared" si="8"/>
        <v>0</v>
      </c>
      <c r="N66" s="10">
        <f t="shared" si="8"/>
        <v>0</v>
      </c>
      <c r="O66" s="10">
        <f t="shared" si="8"/>
        <v>0</v>
      </c>
      <c r="P66" s="10">
        <f t="shared" si="8"/>
        <v>0</v>
      </c>
      <c r="Q66" s="11"/>
      <c r="R66" s="10">
        <f>+R21-R64</f>
        <v>-174470</v>
      </c>
      <c r="S66" s="10">
        <f>+P66-R66</f>
        <v>174470</v>
      </c>
      <c r="T66" s="11"/>
      <c r="U66" s="11"/>
      <c r="V66" s="11"/>
      <c r="W66" s="11"/>
    </row>
    <row r="67" spans="4:23" ht="13.5" thickTop="1">
      <c r="D67" s="3"/>
      <c r="E67" s="3"/>
      <c r="F67" s="3"/>
      <c r="G67" s="3"/>
      <c r="H67" s="3"/>
      <c r="I67" s="3"/>
      <c r="J67" s="15"/>
      <c r="K67" s="15"/>
      <c r="L67" s="15"/>
      <c r="M67" s="15"/>
      <c r="N67" s="15"/>
      <c r="O67" s="19"/>
      <c r="P67" s="3">
        <f>P21-P64-P66</f>
        <v>0</v>
      </c>
      <c r="Q67" s="3"/>
      <c r="R67" s="3"/>
      <c r="S67" s="3"/>
      <c r="T67" s="3"/>
      <c r="U67" s="3"/>
      <c r="V67" s="3"/>
      <c r="W67" s="3"/>
    </row>
    <row r="68" spans="4:23" ht="12.75">
      <c r="D68" s="3"/>
      <c r="E68" s="3"/>
      <c r="F68" s="3"/>
      <c r="G68" s="3"/>
      <c r="H68" s="3"/>
      <c r="I68" s="3"/>
      <c r="J68" s="15"/>
      <c r="K68" s="15"/>
      <c r="L68" s="15"/>
      <c r="M68" s="15"/>
      <c r="N68" s="15"/>
      <c r="O68" s="19"/>
      <c r="P68" s="3"/>
      <c r="Q68" s="3"/>
      <c r="R68" s="3"/>
      <c r="S68" s="3"/>
      <c r="T68" s="3"/>
      <c r="U68" s="3"/>
      <c r="V68" s="3"/>
      <c r="W68" s="3"/>
    </row>
    <row r="69" spans="4:23" ht="12.75">
      <c r="D69" s="3"/>
      <c r="E69" s="3"/>
      <c r="F69" s="3"/>
      <c r="G69" s="3"/>
      <c r="H69" s="3"/>
      <c r="I69" s="3"/>
      <c r="J69" s="15"/>
      <c r="K69" s="15"/>
      <c r="L69" s="15"/>
      <c r="M69" s="15"/>
      <c r="N69" s="15"/>
      <c r="O69" s="19"/>
      <c r="P69" s="3"/>
      <c r="Q69" s="3"/>
      <c r="R69" s="3"/>
      <c r="S69" s="3"/>
      <c r="T69" s="3"/>
      <c r="U69" s="3"/>
      <c r="V69" s="3"/>
      <c r="W69" s="3"/>
    </row>
    <row r="70" spans="1:21" s="12" customFormat="1" ht="15.75">
      <c r="A70" s="50" t="s">
        <v>44</v>
      </c>
      <c r="B70" s="51"/>
      <c r="C70" s="52"/>
      <c r="D70" s="53" t="s">
        <v>55</v>
      </c>
      <c r="E70" s="53" t="s">
        <v>55</v>
      </c>
      <c r="F70" s="53" t="s">
        <v>55</v>
      </c>
      <c r="G70" s="53" t="s">
        <v>55</v>
      </c>
      <c r="H70" s="53" t="s">
        <v>55</v>
      </c>
      <c r="I70" s="53" t="s">
        <v>55</v>
      </c>
      <c r="J70" s="53" t="s">
        <v>55</v>
      </c>
      <c r="K70" s="53" t="s">
        <v>55</v>
      </c>
      <c r="L70" s="53" t="s">
        <v>55</v>
      </c>
      <c r="M70" s="53" t="s">
        <v>55</v>
      </c>
      <c r="N70" s="53" t="s">
        <v>55</v>
      </c>
      <c r="O70" s="70" t="s">
        <v>55</v>
      </c>
      <c r="P70" s="53" t="s">
        <v>54</v>
      </c>
      <c r="Q70" s="52"/>
      <c r="R70" s="53" t="s">
        <v>56</v>
      </c>
      <c r="S70" s="53"/>
      <c r="T70" s="52"/>
      <c r="U70" s="52"/>
    </row>
    <row r="71" spans="1:21" s="13" customFormat="1" ht="15">
      <c r="A71" s="57" t="s">
        <v>73</v>
      </c>
      <c r="B71" s="51"/>
      <c r="C71" s="51"/>
      <c r="D71" s="54" t="s">
        <v>51</v>
      </c>
      <c r="E71" s="54" t="s">
        <v>37</v>
      </c>
      <c r="F71" s="54" t="s">
        <v>52</v>
      </c>
      <c r="G71" s="54" t="s">
        <v>39</v>
      </c>
      <c r="H71" s="54" t="s">
        <v>40</v>
      </c>
      <c r="I71" s="54" t="s">
        <v>53</v>
      </c>
      <c r="J71" s="54" t="s">
        <v>45</v>
      </c>
      <c r="K71" s="54" t="s">
        <v>46</v>
      </c>
      <c r="L71" s="54" t="s">
        <v>47</v>
      </c>
      <c r="M71" s="54" t="s">
        <v>48</v>
      </c>
      <c r="N71" s="54" t="s">
        <v>49</v>
      </c>
      <c r="O71" s="71" t="s">
        <v>50</v>
      </c>
      <c r="P71" s="54" t="s">
        <v>75</v>
      </c>
      <c r="Q71" s="51"/>
      <c r="R71" s="54" t="s">
        <v>57</v>
      </c>
      <c r="S71" s="54" t="s">
        <v>68</v>
      </c>
      <c r="T71" s="51"/>
      <c r="U71" s="55" t="s">
        <v>70</v>
      </c>
    </row>
    <row r="72" spans="2:3" ht="5.25" customHeight="1">
      <c r="B72" s="2"/>
      <c r="C72" s="2"/>
    </row>
    <row r="73" spans="1:23" ht="12.75">
      <c r="A73" s="12" t="s">
        <v>4</v>
      </c>
      <c r="B73" s="2" t="s">
        <v>91</v>
      </c>
      <c r="C73" s="2"/>
      <c r="D73" s="15"/>
      <c r="E73" s="15"/>
      <c r="F73" s="15"/>
      <c r="G73" s="15"/>
      <c r="H73" s="15"/>
      <c r="I73" s="19"/>
      <c r="J73" s="19"/>
      <c r="K73" s="19"/>
      <c r="L73" s="19"/>
      <c r="M73" s="19"/>
      <c r="N73" s="19"/>
      <c r="O73" s="19"/>
      <c r="P73" s="3">
        <f>SUM(D73:O73)</f>
        <v>0</v>
      </c>
      <c r="Q73" s="3"/>
      <c r="R73" s="3">
        <v>85000</v>
      </c>
      <c r="S73" s="3">
        <f>+P73-R73</f>
        <v>-85000</v>
      </c>
      <c r="T73" s="3"/>
      <c r="U73" s="3"/>
      <c r="V73" s="3"/>
      <c r="W73" s="3"/>
    </row>
    <row r="74" spans="2:23" ht="12.75">
      <c r="B74" s="2" t="s">
        <v>6</v>
      </c>
      <c r="C74" s="2"/>
      <c r="D74" s="15"/>
      <c r="E74" s="15"/>
      <c r="F74" s="15"/>
      <c r="G74" s="15"/>
      <c r="H74" s="15"/>
      <c r="I74" s="19"/>
      <c r="J74" s="19"/>
      <c r="K74" s="19"/>
      <c r="L74" s="19"/>
      <c r="M74" s="19"/>
      <c r="N74" s="19"/>
      <c r="O74" s="19"/>
      <c r="P74" s="3">
        <f aca="true" t="shared" si="9" ref="P74:P87">SUM(D74:O74)</f>
        <v>0</v>
      </c>
      <c r="Q74" s="3"/>
      <c r="R74" s="3">
        <v>0</v>
      </c>
      <c r="S74" s="3">
        <f>+P74-R74</f>
        <v>0</v>
      </c>
      <c r="T74" s="3"/>
      <c r="U74" s="3"/>
      <c r="V74" s="3"/>
      <c r="W74" s="3"/>
    </row>
    <row r="75" spans="2:23" ht="12.75">
      <c r="B75" s="2" t="s">
        <v>7</v>
      </c>
      <c r="C75" s="2"/>
      <c r="D75" s="15"/>
      <c r="E75" s="15"/>
      <c r="F75" s="15"/>
      <c r="G75" s="15"/>
      <c r="H75" s="15"/>
      <c r="I75" s="19"/>
      <c r="J75" s="19"/>
      <c r="K75" s="19"/>
      <c r="L75" s="19"/>
      <c r="M75" s="19"/>
      <c r="N75" s="19"/>
      <c r="O75" s="19"/>
      <c r="P75" s="3">
        <f t="shared" si="9"/>
        <v>0</v>
      </c>
      <c r="Q75" s="3"/>
      <c r="R75" s="3">
        <v>0</v>
      </c>
      <c r="S75" s="3">
        <f>+P75-R75</f>
        <v>0</v>
      </c>
      <c r="T75" s="3"/>
      <c r="U75" s="3"/>
      <c r="V75" s="3"/>
      <c r="W75" s="3"/>
    </row>
    <row r="76" spans="2:23" ht="12.75">
      <c r="B76" s="2" t="s">
        <v>8</v>
      </c>
      <c r="C76" s="2"/>
      <c r="D76" s="15"/>
      <c r="I76" s="19"/>
      <c r="J76" s="19"/>
      <c r="K76" s="19"/>
      <c r="L76" s="19"/>
      <c r="M76" s="19"/>
      <c r="N76" s="19"/>
      <c r="O76" s="19"/>
      <c r="P76" s="3">
        <f t="shared" si="9"/>
        <v>0</v>
      </c>
      <c r="Q76" s="3"/>
      <c r="R76" s="3">
        <v>18000</v>
      </c>
      <c r="S76" s="3">
        <f>+P76-R76</f>
        <v>-18000</v>
      </c>
      <c r="T76" s="3"/>
      <c r="U76" s="3"/>
      <c r="V76" s="3"/>
      <c r="W76" s="3"/>
    </row>
    <row r="77" spans="2:23" ht="12.75">
      <c r="B77" s="2" t="s">
        <v>9</v>
      </c>
      <c r="C77" s="2"/>
      <c r="D77" s="15">
        <f>6474-3139</f>
        <v>3335</v>
      </c>
      <c r="E77" s="15"/>
      <c r="F77" s="15"/>
      <c r="G77" s="15"/>
      <c r="H77" s="15"/>
      <c r="I77" s="19"/>
      <c r="J77" s="19"/>
      <c r="K77" s="19"/>
      <c r="L77" s="19"/>
      <c r="M77" s="19"/>
      <c r="N77" s="19"/>
      <c r="O77" s="19"/>
      <c r="P77" s="3">
        <f t="shared" si="9"/>
        <v>3335</v>
      </c>
      <c r="Q77" s="3"/>
      <c r="R77" s="3">
        <v>0</v>
      </c>
      <c r="S77" s="3">
        <f>+P77-R77</f>
        <v>3335</v>
      </c>
      <c r="T77" s="3"/>
      <c r="U77" s="3"/>
      <c r="V77" s="3"/>
      <c r="W77" s="3"/>
    </row>
    <row r="78" spans="2:23" ht="12.75">
      <c r="B78" s="2" t="s">
        <v>10</v>
      </c>
      <c r="C78" s="2"/>
      <c r="D78" s="15"/>
      <c r="E78" s="15"/>
      <c r="F78" s="15"/>
      <c r="G78" s="15"/>
      <c r="H78" s="15"/>
      <c r="I78" s="19"/>
      <c r="J78" s="19"/>
      <c r="K78" s="19"/>
      <c r="L78" s="19"/>
      <c r="M78" s="19"/>
      <c r="N78" s="19"/>
      <c r="O78" s="19"/>
      <c r="P78" s="3">
        <f t="shared" si="9"/>
        <v>0</v>
      </c>
      <c r="Q78" s="3"/>
      <c r="R78" s="3">
        <v>18000</v>
      </c>
      <c r="S78" s="3">
        <f aca="true" t="shared" si="10" ref="S78:S88">+P78-R78</f>
        <v>-18000</v>
      </c>
      <c r="T78" s="3"/>
      <c r="U78" s="3"/>
      <c r="V78" s="3"/>
      <c r="W78" s="3"/>
    </row>
    <row r="79" spans="2:23" ht="12.75">
      <c r="B79" s="2" t="s">
        <v>11</v>
      </c>
      <c r="C79" s="2"/>
      <c r="D79" s="15"/>
      <c r="E79" s="15"/>
      <c r="F79" s="15"/>
      <c r="G79" s="15"/>
      <c r="H79" s="15"/>
      <c r="I79" s="19"/>
      <c r="J79" s="19"/>
      <c r="K79" s="19"/>
      <c r="L79" s="19"/>
      <c r="M79" s="19"/>
      <c r="N79" s="19"/>
      <c r="O79" s="19"/>
      <c r="P79" s="3">
        <f t="shared" si="9"/>
        <v>0</v>
      </c>
      <c r="Q79" s="3"/>
      <c r="R79" s="3">
        <v>0</v>
      </c>
      <c r="S79" s="3">
        <f t="shared" si="10"/>
        <v>0</v>
      </c>
      <c r="T79" s="3"/>
      <c r="U79" s="3"/>
      <c r="V79" s="3"/>
      <c r="W79" s="3"/>
    </row>
    <row r="80" spans="2:23" ht="12.75">
      <c r="B80" s="2" t="s">
        <v>78</v>
      </c>
      <c r="C80" s="4"/>
      <c r="D80" s="15"/>
      <c r="E80" s="15"/>
      <c r="F80" s="15"/>
      <c r="G80" s="15"/>
      <c r="H80" s="15"/>
      <c r="I80" s="19"/>
      <c r="J80" s="19"/>
      <c r="K80" s="19"/>
      <c r="L80" s="19"/>
      <c r="M80" s="19"/>
      <c r="N80" s="19"/>
      <c r="O80" s="19"/>
      <c r="P80" s="3">
        <f t="shared" si="9"/>
        <v>0</v>
      </c>
      <c r="Q80" s="3"/>
      <c r="R80" s="3">
        <v>0</v>
      </c>
      <c r="S80" s="3">
        <f t="shared" si="10"/>
        <v>0</v>
      </c>
      <c r="T80" s="3"/>
      <c r="U80" s="3"/>
      <c r="V80" s="3"/>
      <c r="W80" s="3"/>
    </row>
    <row r="81" spans="2:23" ht="12.75">
      <c r="B81" s="2" t="s">
        <v>89</v>
      </c>
      <c r="C81" s="2"/>
      <c r="D81" s="15"/>
      <c r="E81" s="15"/>
      <c r="F81" s="15"/>
      <c r="G81" s="15"/>
      <c r="H81" s="15"/>
      <c r="I81" s="19"/>
      <c r="J81" s="19"/>
      <c r="K81" s="19"/>
      <c r="L81" s="19"/>
      <c r="M81" s="19"/>
      <c r="N81" s="19"/>
      <c r="O81" s="19"/>
      <c r="P81" s="3">
        <f t="shared" si="9"/>
        <v>0</v>
      </c>
      <c r="Q81" s="3"/>
      <c r="R81" s="3">
        <v>0</v>
      </c>
      <c r="S81" s="3">
        <f t="shared" si="10"/>
        <v>0</v>
      </c>
      <c r="T81" s="3"/>
      <c r="U81" s="3"/>
      <c r="V81" s="3"/>
      <c r="W81" s="3"/>
    </row>
    <row r="82" spans="2:23" ht="12.75">
      <c r="B82" s="2" t="s">
        <v>12</v>
      </c>
      <c r="C82" s="2"/>
      <c r="D82" s="15"/>
      <c r="E82" s="15"/>
      <c r="F82" s="15"/>
      <c r="G82" s="15"/>
      <c r="H82" s="15"/>
      <c r="I82" s="19"/>
      <c r="J82" s="19"/>
      <c r="K82" s="19"/>
      <c r="L82" s="19"/>
      <c r="M82" s="19"/>
      <c r="N82" s="19"/>
      <c r="O82" s="19"/>
      <c r="P82" s="3">
        <f t="shared" si="9"/>
        <v>0</v>
      </c>
      <c r="Q82" s="3"/>
      <c r="R82" s="3"/>
      <c r="S82" s="3"/>
      <c r="T82" s="3"/>
      <c r="U82" s="3"/>
      <c r="V82" s="3"/>
      <c r="W82" s="3"/>
    </row>
    <row r="83" spans="2:23" ht="12.75">
      <c r="B83" s="2" t="s">
        <v>13</v>
      </c>
      <c r="C83" s="2"/>
      <c r="D83" s="15"/>
      <c r="E83" s="15"/>
      <c r="F83" s="15"/>
      <c r="G83" s="15"/>
      <c r="H83" s="15"/>
      <c r="I83" s="19"/>
      <c r="J83" s="19"/>
      <c r="K83" s="19"/>
      <c r="L83" s="19"/>
      <c r="M83" s="19"/>
      <c r="N83" s="19"/>
      <c r="O83" s="19"/>
      <c r="P83" s="3">
        <f t="shared" si="9"/>
        <v>0</v>
      </c>
      <c r="Q83" s="3"/>
      <c r="R83" s="3">
        <v>250</v>
      </c>
      <c r="S83" s="3">
        <f t="shared" si="10"/>
        <v>-250</v>
      </c>
      <c r="T83" s="3"/>
      <c r="U83" s="3"/>
      <c r="V83" s="3"/>
      <c r="W83" s="3"/>
    </row>
    <row r="84" spans="2:23" ht="12.75">
      <c r="B84" s="2" t="s">
        <v>90</v>
      </c>
      <c r="C84" s="2"/>
      <c r="D84" s="15"/>
      <c r="E84" s="15"/>
      <c r="F84" s="15"/>
      <c r="G84" s="15"/>
      <c r="H84" s="15"/>
      <c r="I84" s="19"/>
      <c r="J84" s="19"/>
      <c r="K84" s="19"/>
      <c r="L84" s="19"/>
      <c r="M84" s="19"/>
      <c r="N84" s="19"/>
      <c r="O84" s="19"/>
      <c r="P84" s="3">
        <f t="shared" si="9"/>
        <v>0</v>
      </c>
      <c r="Q84" s="3"/>
      <c r="R84" s="3">
        <v>0</v>
      </c>
      <c r="S84" s="3">
        <f t="shared" si="10"/>
        <v>0</v>
      </c>
      <c r="T84" s="3"/>
      <c r="U84" s="3"/>
      <c r="V84" s="3"/>
      <c r="W84" s="3"/>
    </row>
    <row r="85" spans="2:23" ht="12.75">
      <c r="B85" s="2" t="s">
        <v>85</v>
      </c>
      <c r="C85" s="2"/>
      <c r="D85" s="15"/>
      <c r="E85" s="15"/>
      <c r="F85" s="15"/>
      <c r="G85" s="15"/>
      <c r="H85" s="15"/>
      <c r="I85" s="19"/>
      <c r="J85" s="19"/>
      <c r="K85" s="19"/>
      <c r="L85" s="19"/>
      <c r="M85" s="19"/>
      <c r="N85" s="19"/>
      <c r="O85" s="19"/>
      <c r="P85" s="3">
        <f t="shared" si="9"/>
        <v>0</v>
      </c>
      <c r="Q85" s="3"/>
      <c r="R85" s="3">
        <v>0</v>
      </c>
      <c r="S85" s="3">
        <f t="shared" si="10"/>
        <v>0</v>
      </c>
      <c r="T85" s="3"/>
      <c r="U85" s="3"/>
      <c r="V85" s="3"/>
      <c r="W85" s="3"/>
    </row>
    <row r="86" spans="2:23" ht="12.75">
      <c r="B86" s="2" t="s">
        <v>86</v>
      </c>
      <c r="C86" s="2"/>
      <c r="D86" s="15"/>
      <c r="E86" s="15"/>
      <c r="F86" s="15"/>
      <c r="G86" s="15"/>
      <c r="H86" s="15"/>
      <c r="I86" s="19"/>
      <c r="J86" s="19"/>
      <c r="K86" s="19"/>
      <c r="L86" s="19"/>
      <c r="M86" s="19"/>
      <c r="N86" s="19"/>
      <c r="O86" s="19"/>
      <c r="P86" s="3">
        <f t="shared" si="9"/>
        <v>0</v>
      </c>
      <c r="Q86" s="3"/>
      <c r="R86" s="3">
        <v>25400</v>
      </c>
      <c r="S86" s="3">
        <f t="shared" si="10"/>
        <v>-25400</v>
      </c>
      <c r="T86" s="3"/>
      <c r="U86" s="3"/>
      <c r="V86" s="3"/>
      <c r="W86" s="3"/>
    </row>
    <row r="87" spans="2:23" ht="12.75">
      <c r="B87" s="2" t="s">
        <v>92</v>
      </c>
      <c r="C87" s="2"/>
      <c r="D87" s="5"/>
      <c r="E87" s="5"/>
      <c r="F87" s="5"/>
      <c r="G87" s="5"/>
      <c r="H87" s="5"/>
      <c r="I87" s="17"/>
      <c r="J87" s="20"/>
      <c r="K87" s="20"/>
      <c r="L87" s="20"/>
      <c r="M87" s="20"/>
      <c r="N87" s="20"/>
      <c r="O87" s="20"/>
      <c r="P87" s="5">
        <f t="shared" si="9"/>
        <v>0</v>
      </c>
      <c r="Q87" s="3"/>
      <c r="R87" s="5">
        <v>0</v>
      </c>
      <c r="S87" s="5">
        <f t="shared" si="10"/>
        <v>0</v>
      </c>
      <c r="T87" s="3"/>
      <c r="U87" s="3"/>
      <c r="V87" s="3"/>
      <c r="W87" s="3"/>
    </row>
    <row r="88" spans="1:23" s="6" customFormat="1" ht="12.75">
      <c r="A88" s="6" t="s">
        <v>58</v>
      </c>
      <c r="D88" s="7">
        <f aca="true" t="shared" si="11" ref="D88:P88">SUM(D73:D87)</f>
        <v>3335</v>
      </c>
      <c r="E88" s="7">
        <f t="shared" si="11"/>
        <v>0</v>
      </c>
      <c r="F88" s="7">
        <f t="shared" si="11"/>
        <v>0</v>
      </c>
      <c r="G88" s="7">
        <f t="shared" si="11"/>
        <v>0</v>
      </c>
      <c r="H88" s="7">
        <f t="shared" si="11"/>
        <v>0</v>
      </c>
      <c r="I88" s="7">
        <f t="shared" si="11"/>
        <v>0</v>
      </c>
      <c r="J88" s="7">
        <f t="shared" si="11"/>
        <v>0</v>
      </c>
      <c r="K88" s="7">
        <f t="shared" si="11"/>
        <v>0</v>
      </c>
      <c r="L88" s="7">
        <f t="shared" si="11"/>
        <v>0</v>
      </c>
      <c r="M88" s="7">
        <f t="shared" si="11"/>
        <v>0</v>
      </c>
      <c r="N88" s="7">
        <f t="shared" si="11"/>
        <v>0</v>
      </c>
      <c r="O88" s="7">
        <f t="shared" si="11"/>
        <v>0</v>
      </c>
      <c r="P88" s="7">
        <f t="shared" si="11"/>
        <v>3335</v>
      </c>
      <c r="R88" s="7">
        <f>SUM(R73:R87)</f>
        <v>146650</v>
      </c>
      <c r="S88" s="11">
        <f t="shared" si="10"/>
        <v>-143315</v>
      </c>
      <c r="T88" s="8"/>
      <c r="U88" s="8"/>
      <c r="V88" s="8"/>
      <c r="W88" s="8"/>
    </row>
    <row r="89" spans="10:23" s="6" customFormat="1" ht="12.75">
      <c r="J89" s="7"/>
      <c r="O89" s="22"/>
      <c r="R89" s="7"/>
      <c r="S89" s="8"/>
      <c r="T89" s="8"/>
      <c r="U89" s="8"/>
      <c r="V89" s="8"/>
      <c r="W89" s="8"/>
    </row>
    <row r="90" spans="1:23" ht="12.75">
      <c r="A90" s="12" t="s">
        <v>14</v>
      </c>
      <c r="B90" s="2" t="s">
        <v>79</v>
      </c>
      <c r="C90" s="2"/>
      <c r="D90" s="3"/>
      <c r="E90" s="3"/>
      <c r="F90" s="3"/>
      <c r="G90" s="3"/>
      <c r="H90" s="3"/>
      <c r="I90" s="19"/>
      <c r="J90" s="19"/>
      <c r="K90" s="19"/>
      <c r="L90" s="19"/>
      <c r="M90" s="19"/>
      <c r="N90" s="19"/>
      <c r="O90" s="19"/>
      <c r="P90" s="3">
        <f aca="true" t="shared" si="12" ref="P90:P109">SUM(D90:O90)</f>
        <v>0</v>
      </c>
      <c r="Q90" s="3"/>
      <c r="R90" s="3">
        <v>176846</v>
      </c>
      <c r="S90" s="3">
        <f>+R90-P90</f>
        <v>176846</v>
      </c>
      <c r="T90" s="3"/>
      <c r="U90" s="3"/>
      <c r="V90" s="3"/>
      <c r="W90" s="3"/>
    </row>
    <row r="91" spans="1:23" ht="12.75">
      <c r="A91" s="12"/>
      <c r="B91" s="2" t="s">
        <v>80</v>
      </c>
      <c r="C91" s="2"/>
      <c r="D91" s="3"/>
      <c r="E91" s="3"/>
      <c r="F91" s="3"/>
      <c r="G91" s="3"/>
      <c r="H91" s="3"/>
      <c r="I91" s="19"/>
      <c r="J91" s="19"/>
      <c r="K91" s="19"/>
      <c r="L91" s="19"/>
      <c r="M91" s="19"/>
      <c r="N91" s="19"/>
      <c r="O91" s="19"/>
      <c r="P91" s="3">
        <f t="shared" si="12"/>
        <v>0</v>
      </c>
      <c r="Q91" s="3"/>
      <c r="R91" s="3">
        <v>2500</v>
      </c>
      <c r="S91" s="3">
        <f aca="true" t="shared" si="13" ref="S91:S130">+R91-P91</f>
        <v>2500</v>
      </c>
      <c r="T91" s="3"/>
      <c r="U91" s="3"/>
      <c r="V91" s="3"/>
      <c r="W91" s="3"/>
    </row>
    <row r="92" spans="2:23" ht="12.75">
      <c r="B92" s="2" t="s">
        <v>27</v>
      </c>
      <c r="C92" s="2"/>
      <c r="D92" s="3"/>
      <c r="E92" s="3"/>
      <c r="F92" s="3"/>
      <c r="G92" s="3"/>
      <c r="H92" s="3"/>
      <c r="I92" s="19"/>
      <c r="J92" s="19"/>
      <c r="K92" s="19"/>
      <c r="L92" s="19"/>
      <c r="M92" s="19"/>
      <c r="N92" s="19"/>
      <c r="O92" s="19"/>
      <c r="P92" s="3">
        <f t="shared" si="12"/>
        <v>0</v>
      </c>
      <c r="Q92" s="3"/>
      <c r="R92" s="3">
        <v>35450</v>
      </c>
      <c r="S92" s="3">
        <f t="shared" si="13"/>
        <v>35450</v>
      </c>
      <c r="T92" s="3"/>
      <c r="U92" s="3"/>
      <c r="V92" s="3"/>
      <c r="W92" s="3"/>
    </row>
    <row r="93" spans="2:23" ht="12.75">
      <c r="B93" s="2" t="s">
        <v>82</v>
      </c>
      <c r="C93" s="2"/>
      <c r="D93" s="3"/>
      <c r="E93" s="3"/>
      <c r="F93" s="3"/>
      <c r="G93" s="3"/>
      <c r="H93" s="3"/>
      <c r="I93" s="19"/>
      <c r="J93" s="19"/>
      <c r="K93" s="19"/>
      <c r="L93" s="19"/>
      <c r="M93" s="19"/>
      <c r="N93" s="19"/>
      <c r="O93" s="19"/>
      <c r="P93" s="3">
        <f t="shared" si="12"/>
        <v>0</v>
      </c>
      <c r="Q93" s="3"/>
      <c r="R93" s="3"/>
      <c r="S93" s="3"/>
      <c r="T93" s="3"/>
      <c r="U93" s="3"/>
      <c r="V93" s="3"/>
      <c r="W93" s="3"/>
    </row>
    <row r="94" spans="2:23" ht="12.75">
      <c r="B94" s="2" t="s">
        <v>99</v>
      </c>
      <c r="C94" s="2"/>
      <c r="D94" s="3"/>
      <c r="E94" s="3"/>
      <c r="F94" s="3"/>
      <c r="G94" s="3"/>
      <c r="H94" s="3"/>
      <c r="I94" s="19"/>
      <c r="J94" s="19"/>
      <c r="K94" s="19"/>
      <c r="L94" s="19"/>
      <c r="M94" s="19"/>
      <c r="N94" s="19"/>
      <c r="O94" s="19"/>
      <c r="P94" s="3">
        <f t="shared" si="12"/>
        <v>0</v>
      </c>
      <c r="Q94" s="3"/>
      <c r="R94" s="3"/>
      <c r="S94" s="3"/>
      <c r="T94" s="3"/>
      <c r="U94" s="3"/>
      <c r="V94" s="3"/>
      <c r="W94" s="3"/>
    </row>
    <row r="95" spans="1:23" ht="12.75">
      <c r="A95" s="1" t="s">
        <v>81</v>
      </c>
      <c r="B95" s="2" t="s">
        <v>88</v>
      </c>
      <c r="C95" s="2"/>
      <c r="D95" s="5"/>
      <c r="E95" s="5"/>
      <c r="F95" s="5"/>
      <c r="G95" s="5"/>
      <c r="H95" s="5"/>
      <c r="I95" s="20"/>
      <c r="J95" s="20"/>
      <c r="K95" s="20"/>
      <c r="L95" s="20"/>
      <c r="M95" s="20"/>
      <c r="N95" s="20"/>
      <c r="O95" s="20"/>
      <c r="P95" s="5">
        <f t="shared" si="12"/>
        <v>0</v>
      </c>
      <c r="Q95" s="3"/>
      <c r="R95" s="3">
        <v>6480</v>
      </c>
      <c r="S95" s="3">
        <f t="shared" si="13"/>
        <v>6480</v>
      </c>
      <c r="T95" s="3"/>
      <c r="U95" s="3"/>
      <c r="V95" s="3"/>
      <c r="W95" s="3"/>
    </row>
    <row r="96" spans="2:23" ht="12.75">
      <c r="B96" s="2" t="s">
        <v>83</v>
      </c>
      <c r="C96" s="2"/>
      <c r="D96" s="3">
        <f>SUM(D90:D95)</f>
        <v>0</v>
      </c>
      <c r="E96" s="3">
        <f aca="true" t="shared" si="14" ref="E96:P96">SUM(E90:E95)</f>
        <v>0</v>
      </c>
      <c r="F96" s="3">
        <f t="shared" si="14"/>
        <v>0</v>
      </c>
      <c r="G96" s="3">
        <f t="shared" si="14"/>
        <v>0</v>
      </c>
      <c r="H96" s="3">
        <f t="shared" si="14"/>
        <v>0</v>
      </c>
      <c r="I96" s="3">
        <f t="shared" si="14"/>
        <v>0</v>
      </c>
      <c r="J96" s="3">
        <f t="shared" si="14"/>
        <v>0</v>
      </c>
      <c r="K96" s="3">
        <f t="shared" si="14"/>
        <v>0</v>
      </c>
      <c r="L96" s="3">
        <f t="shared" si="14"/>
        <v>0</v>
      </c>
      <c r="M96" s="3">
        <f t="shared" si="14"/>
        <v>0</v>
      </c>
      <c r="N96" s="3">
        <f t="shared" si="14"/>
        <v>0</v>
      </c>
      <c r="O96" s="3">
        <f t="shared" si="14"/>
        <v>0</v>
      </c>
      <c r="P96" s="3">
        <f t="shared" si="14"/>
        <v>0</v>
      </c>
      <c r="Q96" s="3"/>
      <c r="R96" s="3">
        <v>0</v>
      </c>
      <c r="S96" s="3">
        <f t="shared" si="13"/>
        <v>0</v>
      </c>
      <c r="T96" s="3"/>
      <c r="U96" s="3"/>
      <c r="V96" s="3"/>
      <c r="W96" s="3"/>
    </row>
    <row r="97" spans="2:23" ht="12.75">
      <c r="B97" s="2"/>
      <c r="C97" s="2"/>
      <c r="D97" s="3"/>
      <c r="E97" s="3"/>
      <c r="F97" s="3"/>
      <c r="G97" s="3"/>
      <c r="H97" s="3"/>
      <c r="I97" s="19"/>
      <c r="J97" s="19"/>
      <c r="K97" s="19"/>
      <c r="L97" s="19"/>
      <c r="M97" s="19"/>
      <c r="N97" s="19"/>
      <c r="O97" s="19"/>
      <c r="P97" s="3">
        <f t="shared" si="12"/>
        <v>0</v>
      </c>
      <c r="Q97" s="3"/>
      <c r="R97" s="3">
        <v>10250</v>
      </c>
      <c r="S97" s="3">
        <f t="shared" si="13"/>
        <v>10250</v>
      </c>
      <c r="T97" s="3"/>
      <c r="U97" s="3"/>
      <c r="V97" s="3"/>
      <c r="W97" s="3"/>
    </row>
    <row r="98" spans="2:23" ht="12.75">
      <c r="B98" s="2" t="s">
        <v>15</v>
      </c>
      <c r="C98" s="2"/>
      <c r="D98" s="3"/>
      <c r="E98" s="15"/>
      <c r="F98" s="15"/>
      <c r="G98" s="15"/>
      <c r="H98" s="15"/>
      <c r="I98" s="19"/>
      <c r="J98" s="19"/>
      <c r="K98" s="19"/>
      <c r="L98" s="19"/>
      <c r="M98" s="19"/>
      <c r="N98" s="19"/>
      <c r="O98" s="19"/>
      <c r="P98" s="3">
        <f t="shared" si="12"/>
        <v>0</v>
      </c>
      <c r="Q98" s="3"/>
      <c r="R98" s="3">
        <v>0</v>
      </c>
      <c r="S98" s="3">
        <f t="shared" si="13"/>
        <v>0</v>
      </c>
      <c r="T98" s="3"/>
      <c r="U98" s="3"/>
      <c r="V98" s="3"/>
      <c r="W98" s="3"/>
    </row>
    <row r="99" spans="2:23" ht="12.75">
      <c r="B99" s="2" t="s">
        <v>62</v>
      </c>
      <c r="C99" s="2"/>
      <c r="D99" s="3"/>
      <c r="E99" s="15"/>
      <c r="F99" s="15"/>
      <c r="G99" s="15"/>
      <c r="H99" s="15"/>
      <c r="I99" s="19"/>
      <c r="J99" s="19"/>
      <c r="K99" s="19"/>
      <c r="L99" s="19"/>
      <c r="M99" s="19"/>
      <c r="N99" s="19"/>
      <c r="O99" s="19"/>
      <c r="P99" s="3">
        <f t="shared" si="12"/>
        <v>0</v>
      </c>
      <c r="Q99" s="3"/>
      <c r="R99" s="3">
        <v>1500</v>
      </c>
      <c r="S99" s="3">
        <f t="shared" si="13"/>
        <v>1500</v>
      </c>
      <c r="T99" s="3"/>
      <c r="U99" s="3"/>
      <c r="V99" s="3"/>
      <c r="W99" s="3"/>
    </row>
    <row r="100" spans="2:23" ht="12.75">
      <c r="B100" s="2" t="s">
        <v>16</v>
      </c>
      <c r="C100" s="2"/>
      <c r="D100" s="3"/>
      <c r="E100" s="15"/>
      <c r="F100" s="15"/>
      <c r="G100" s="15"/>
      <c r="H100" s="15"/>
      <c r="I100" s="19"/>
      <c r="J100" s="19"/>
      <c r="K100" s="19"/>
      <c r="L100" s="19"/>
      <c r="M100" s="19"/>
      <c r="N100" s="19"/>
      <c r="O100" s="19"/>
      <c r="P100" s="3">
        <f t="shared" si="12"/>
        <v>0</v>
      </c>
      <c r="Q100" s="3"/>
      <c r="R100" s="3">
        <v>2900</v>
      </c>
      <c r="S100" s="3">
        <f t="shared" si="13"/>
        <v>2900</v>
      </c>
      <c r="T100" s="3"/>
      <c r="U100" s="3"/>
      <c r="V100" s="3"/>
      <c r="W100" s="3"/>
    </row>
    <row r="101" spans="2:23" ht="12.75">
      <c r="B101" s="2" t="s">
        <v>17</v>
      </c>
      <c r="C101" s="2"/>
      <c r="D101" s="3"/>
      <c r="E101" s="15"/>
      <c r="F101" s="15">
        <v>10</v>
      </c>
      <c r="G101" s="15">
        <v>10</v>
      </c>
      <c r="H101" s="15">
        <v>10</v>
      </c>
      <c r="I101" s="19"/>
      <c r="J101" s="19"/>
      <c r="K101" s="19"/>
      <c r="L101" s="19"/>
      <c r="M101" s="19"/>
      <c r="N101" s="19"/>
      <c r="O101" s="19"/>
      <c r="P101" s="3">
        <f t="shared" si="12"/>
        <v>30</v>
      </c>
      <c r="Q101" s="3"/>
      <c r="R101" s="3">
        <v>0</v>
      </c>
      <c r="S101" s="3">
        <f t="shared" si="13"/>
        <v>-30</v>
      </c>
      <c r="T101" s="3"/>
      <c r="U101" s="3"/>
      <c r="V101" s="3"/>
      <c r="W101" s="3"/>
    </row>
    <row r="102" spans="2:23" ht="12.75">
      <c r="B102" s="2" t="s">
        <v>35</v>
      </c>
      <c r="C102" s="2"/>
      <c r="D102" s="3"/>
      <c r="E102" s="15"/>
      <c r="F102" s="15"/>
      <c r="G102" s="15"/>
      <c r="H102" s="15"/>
      <c r="I102" s="19"/>
      <c r="J102" s="19"/>
      <c r="K102" s="19"/>
      <c r="L102" s="19"/>
      <c r="M102" s="19"/>
      <c r="N102" s="19"/>
      <c r="O102" s="19"/>
      <c r="P102" s="3">
        <f t="shared" si="12"/>
        <v>0</v>
      </c>
      <c r="Q102" s="3"/>
      <c r="R102" s="3">
        <v>20120</v>
      </c>
      <c r="S102" s="3">
        <f t="shared" si="13"/>
        <v>20120</v>
      </c>
      <c r="T102" s="3"/>
      <c r="U102" s="3"/>
      <c r="V102" s="3"/>
      <c r="W102" s="3"/>
    </row>
    <row r="103" spans="2:23" ht="12.75">
      <c r="B103" s="2" t="s">
        <v>63</v>
      </c>
      <c r="C103" s="2"/>
      <c r="D103" s="3">
        <v>55.91</v>
      </c>
      <c r="E103" s="15"/>
      <c r="F103" s="15"/>
      <c r="G103" s="15"/>
      <c r="H103" s="15"/>
      <c r="I103" s="19"/>
      <c r="J103" s="19"/>
      <c r="K103" s="19"/>
      <c r="L103" s="19"/>
      <c r="M103" s="19"/>
      <c r="N103" s="19"/>
      <c r="O103" s="19"/>
      <c r="P103" s="3">
        <f t="shared" si="12"/>
        <v>55.91</v>
      </c>
      <c r="Q103" s="3"/>
      <c r="R103" s="3">
        <v>2500</v>
      </c>
      <c r="S103" s="3">
        <f t="shared" si="13"/>
        <v>2444.09</v>
      </c>
      <c r="T103" s="3"/>
      <c r="U103" s="3"/>
      <c r="V103" s="3"/>
      <c r="W103" s="3"/>
    </row>
    <row r="104" spans="2:23" ht="12.75">
      <c r="B104" s="2" t="s">
        <v>18</v>
      </c>
      <c r="C104" s="2"/>
      <c r="D104" s="3"/>
      <c r="E104" s="15"/>
      <c r="F104" s="15"/>
      <c r="G104" s="15"/>
      <c r="H104" s="15"/>
      <c r="I104" s="19"/>
      <c r="J104" s="19"/>
      <c r="K104" s="19"/>
      <c r="L104" s="19"/>
      <c r="M104" s="19"/>
      <c r="N104" s="19"/>
      <c r="O104" s="19"/>
      <c r="P104" s="3">
        <f t="shared" si="12"/>
        <v>0</v>
      </c>
      <c r="Q104" s="3"/>
      <c r="R104" s="3">
        <v>6000</v>
      </c>
      <c r="S104" s="3">
        <f t="shared" si="13"/>
        <v>6000</v>
      </c>
      <c r="T104" s="3"/>
      <c r="U104" s="3"/>
      <c r="V104" s="3"/>
      <c r="W104" s="3"/>
    </row>
    <row r="105" spans="2:23" ht="12.75">
      <c r="B105" s="2" t="s">
        <v>19</v>
      </c>
      <c r="C105" s="4"/>
      <c r="D105" s="3"/>
      <c r="E105" s="23"/>
      <c r="F105" s="23"/>
      <c r="G105" s="23"/>
      <c r="H105" s="23"/>
      <c r="I105" s="19"/>
      <c r="J105" s="19"/>
      <c r="K105" s="19"/>
      <c r="L105" s="19"/>
      <c r="M105" s="19"/>
      <c r="N105" s="19"/>
      <c r="O105" s="19"/>
      <c r="P105" s="3">
        <f t="shared" si="12"/>
        <v>0</v>
      </c>
      <c r="Q105" s="3"/>
      <c r="R105" s="3">
        <v>0</v>
      </c>
      <c r="S105" s="3">
        <f t="shared" si="13"/>
        <v>0</v>
      </c>
      <c r="T105" s="3"/>
      <c r="U105" s="3"/>
      <c r="V105" s="3"/>
      <c r="W105" s="3"/>
    </row>
    <row r="106" spans="2:23" ht="12.75">
      <c r="B106" s="2" t="s">
        <v>87</v>
      </c>
      <c r="C106" s="2"/>
      <c r="D106" s="3">
        <v>15.25</v>
      </c>
      <c r="E106" s="15"/>
      <c r="F106" s="15">
        <v>7.5</v>
      </c>
      <c r="G106" s="15">
        <v>7.5</v>
      </c>
      <c r="H106" s="15">
        <v>7.75</v>
      </c>
      <c r="I106" s="19"/>
      <c r="J106" s="19"/>
      <c r="K106" s="19"/>
      <c r="L106" s="19"/>
      <c r="M106" s="19"/>
      <c r="N106" s="19"/>
      <c r="O106" s="19"/>
      <c r="P106" s="3">
        <f t="shared" si="12"/>
        <v>38</v>
      </c>
      <c r="Q106" s="3"/>
      <c r="R106" s="3">
        <v>3000</v>
      </c>
      <c r="S106" s="3">
        <f t="shared" si="13"/>
        <v>2962</v>
      </c>
      <c r="T106" s="3"/>
      <c r="U106" s="3"/>
      <c r="V106" s="3"/>
      <c r="W106" s="3"/>
    </row>
    <row r="107" spans="2:23" ht="12.75">
      <c r="B107" s="2" t="s">
        <v>20</v>
      </c>
      <c r="C107" s="2"/>
      <c r="D107" s="3"/>
      <c r="E107" s="15"/>
      <c r="F107" s="15"/>
      <c r="G107" s="15"/>
      <c r="H107" s="15"/>
      <c r="I107" s="19"/>
      <c r="J107" s="19"/>
      <c r="K107" s="19"/>
      <c r="L107" s="19"/>
      <c r="M107" s="19"/>
      <c r="N107" s="19"/>
      <c r="O107" s="19"/>
      <c r="P107" s="3">
        <f t="shared" si="12"/>
        <v>0</v>
      </c>
      <c r="Q107" s="3"/>
      <c r="R107" s="3">
        <v>400</v>
      </c>
      <c r="S107" s="3">
        <f t="shared" si="13"/>
        <v>400</v>
      </c>
      <c r="T107" s="3"/>
      <c r="U107" s="3"/>
      <c r="V107" s="3"/>
      <c r="W107" s="3"/>
    </row>
    <row r="108" spans="2:23" ht="12.75">
      <c r="B108" s="2" t="s">
        <v>21</v>
      </c>
      <c r="C108" s="2"/>
      <c r="D108" s="3"/>
      <c r="E108" s="15"/>
      <c r="F108" s="15"/>
      <c r="G108" s="15"/>
      <c r="H108" s="15"/>
      <c r="I108" s="19"/>
      <c r="J108" s="19"/>
      <c r="K108" s="19"/>
      <c r="L108" s="19"/>
      <c r="M108" s="19"/>
      <c r="N108" s="19"/>
      <c r="O108" s="19"/>
      <c r="P108" s="3">
        <f t="shared" si="12"/>
        <v>0</v>
      </c>
      <c r="Q108" s="3"/>
      <c r="R108" s="3">
        <v>0</v>
      </c>
      <c r="S108" s="3">
        <f t="shared" si="13"/>
        <v>0</v>
      </c>
      <c r="T108" s="3"/>
      <c r="U108" s="3"/>
      <c r="V108" s="3"/>
      <c r="W108" s="3"/>
    </row>
    <row r="109" spans="2:23" ht="12.75">
      <c r="B109" s="2" t="s">
        <v>22</v>
      </c>
      <c r="C109" s="2"/>
      <c r="D109" s="3"/>
      <c r="E109" s="15"/>
      <c r="F109" s="15"/>
      <c r="G109" s="15"/>
      <c r="H109" s="15"/>
      <c r="I109" s="19"/>
      <c r="J109" s="19"/>
      <c r="K109" s="19"/>
      <c r="L109" s="19"/>
      <c r="M109" s="19"/>
      <c r="N109" s="19"/>
      <c r="O109" s="19"/>
      <c r="P109" s="3">
        <f t="shared" si="12"/>
        <v>0</v>
      </c>
      <c r="Q109" s="3"/>
      <c r="R109" s="3">
        <v>19250</v>
      </c>
      <c r="S109" s="3">
        <f t="shared" si="13"/>
        <v>19250</v>
      </c>
      <c r="T109" s="3"/>
      <c r="U109" s="3"/>
      <c r="V109" s="3"/>
      <c r="W109" s="3"/>
    </row>
    <row r="110" spans="2:23" ht="12.75">
      <c r="B110" s="2" t="s">
        <v>23</v>
      </c>
      <c r="C110" s="2"/>
      <c r="D110" s="3"/>
      <c r="E110" s="15"/>
      <c r="F110" s="15"/>
      <c r="G110" s="15"/>
      <c r="H110" s="15"/>
      <c r="I110" s="19"/>
      <c r="J110" s="19"/>
      <c r="K110" s="19"/>
      <c r="L110" s="19"/>
      <c r="M110" s="19"/>
      <c r="N110" s="19"/>
      <c r="O110" s="19"/>
      <c r="P110" s="3">
        <f>SUM(D110:O110)</f>
        <v>0</v>
      </c>
      <c r="Q110" s="3"/>
      <c r="R110" s="3">
        <v>0</v>
      </c>
      <c r="S110" s="3">
        <f t="shared" si="13"/>
        <v>0</v>
      </c>
      <c r="T110" s="3"/>
      <c r="U110" s="3"/>
      <c r="V110" s="3"/>
      <c r="W110" s="3"/>
    </row>
    <row r="111" spans="2:23" ht="12.75">
      <c r="B111" s="2" t="s">
        <v>24</v>
      </c>
      <c r="C111" s="2"/>
      <c r="D111" s="3"/>
      <c r="E111" s="15"/>
      <c r="F111" s="15"/>
      <c r="G111" s="15"/>
      <c r="H111" s="15"/>
      <c r="I111" s="19"/>
      <c r="J111" s="19"/>
      <c r="K111" s="19"/>
      <c r="L111" s="19"/>
      <c r="M111" s="19"/>
      <c r="N111" s="19"/>
      <c r="O111" s="19"/>
      <c r="P111" s="3">
        <f aca="true" t="shared" si="15" ref="P111:P130">SUM(D111:O111)</f>
        <v>0</v>
      </c>
      <c r="Q111" s="3"/>
      <c r="R111" s="3">
        <v>12350</v>
      </c>
      <c r="S111" s="3">
        <f t="shared" si="13"/>
        <v>12350</v>
      </c>
      <c r="T111" s="3"/>
      <c r="U111" s="14"/>
      <c r="V111" s="3"/>
      <c r="W111" s="3"/>
    </row>
    <row r="112" spans="2:23" ht="12.75">
      <c r="B112" s="2" t="s">
        <v>25</v>
      </c>
      <c r="C112" s="2"/>
      <c r="D112" s="3">
        <v>63.42</v>
      </c>
      <c r="E112" s="15"/>
      <c r="F112" s="15"/>
      <c r="G112" s="15">
        <v>-549.56</v>
      </c>
      <c r="H112" s="15"/>
      <c r="I112" s="19"/>
      <c r="J112" s="19"/>
      <c r="K112" s="19"/>
      <c r="L112" s="19"/>
      <c r="M112" s="19"/>
      <c r="N112" s="19"/>
      <c r="O112" s="19"/>
      <c r="P112" s="3">
        <f t="shared" si="15"/>
        <v>-486.13999999999993</v>
      </c>
      <c r="Q112" s="3"/>
      <c r="R112" s="3">
        <v>3024</v>
      </c>
      <c r="S112" s="3">
        <f t="shared" si="13"/>
        <v>3510.14</v>
      </c>
      <c r="T112" s="3"/>
      <c r="U112" s="3"/>
      <c r="V112" s="3"/>
      <c r="W112" s="3"/>
    </row>
    <row r="113" spans="2:23" ht="12.75">
      <c r="B113" s="2" t="s">
        <v>66</v>
      </c>
      <c r="C113" s="2"/>
      <c r="D113" s="3"/>
      <c r="E113" s="15"/>
      <c r="F113" s="15"/>
      <c r="G113" s="15"/>
      <c r="H113" s="15"/>
      <c r="I113" s="19"/>
      <c r="J113" s="19"/>
      <c r="K113" s="19"/>
      <c r="L113" s="19"/>
      <c r="M113" s="19"/>
      <c r="N113" s="19"/>
      <c r="O113" s="19"/>
      <c r="P113" s="3">
        <f t="shared" si="15"/>
        <v>0</v>
      </c>
      <c r="Q113" s="3"/>
      <c r="R113" s="3">
        <v>300</v>
      </c>
      <c r="S113" s="3">
        <f t="shared" si="13"/>
        <v>300</v>
      </c>
      <c r="T113" s="3"/>
      <c r="U113" s="3"/>
      <c r="V113" s="3"/>
      <c r="W113" s="3"/>
    </row>
    <row r="114" spans="2:23" ht="12.75">
      <c r="B114" s="2" t="s">
        <v>26</v>
      </c>
      <c r="C114" s="2"/>
      <c r="D114" s="3">
        <v>-16.36</v>
      </c>
      <c r="E114" s="15"/>
      <c r="F114" s="15"/>
      <c r="G114" s="15">
        <f>-39.93+16</f>
        <v>-23.93</v>
      </c>
      <c r="H114" s="15"/>
      <c r="I114" s="19"/>
      <c r="J114" s="19"/>
      <c r="K114" s="19"/>
      <c r="L114" s="19"/>
      <c r="M114" s="19"/>
      <c r="N114" s="19"/>
      <c r="O114" s="19"/>
      <c r="P114" s="3">
        <f t="shared" si="15"/>
        <v>-40.29</v>
      </c>
      <c r="Q114" s="3"/>
      <c r="R114" s="3">
        <v>250</v>
      </c>
      <c r="S114" s="3">
        <f>+R114-Q120</f>
        <v>250</v>
      </c>
      <c r="T114" s="3"/>
      <c r="U114" s="3"/>
      <c r="V114" s="3"/>
      <c r="W114" s="3"/>
    </row>
    <row r="115" spans="2:23" ht="12.75">
      <c r="B115" s="2" t="s">
        <v>100</v>
      </c>
      <c r="C115" s="2"/>
      <c r="D115" s="3"/>
      <c r="E115" s="15"/>
      <c r="F115" s="15"/>
      <c r="G115" s="15"/>
      <c r="H115" s="15"/>
      <c r="I115" s="19"/>
      <c r="J115" s="19"/>
      <c r="K115" s="19"/>
      <c r="L115" s="19"/>
      <c r="M115" s="19"/>
      <c r="N115" s="19"/>
      <c r="O115" s="19"/>
      <c r="P115" s="3">
        <f t="shared" si="15"/>
        <v>0</v>
      </c>
      <c r="Q115" s="3"/>
      <c r="R115" s="3"/>
      <c r="S115" s="3"/>
      <c r="T115" s="3"/>
      <c r="U115" s="3"/>
      <c r="V115" s="3"/>
      <c r="W115" s="3"/>
    </row>
    <row r="116" spans="2:23" ht="12.75">
      <c r="B116" s="2" t="s">
        <v>101</v>
      </c>
      <c r="C116" s="2"/>
      <c r="D116" s="3"/>
      <c r="E116" s="15"/>
      <c r="F116" s="15"/>
      <c r="G116" s="15"/>
      <c r="H116" s="15"/>
      <c r="I116" s="19"/>
      <c r="J116" s="19"/>
      <c r="K116" s="19"/>
      <c r="L116" s="19"/>
      <c r="M116" s="19"/>
      <c r="N116" s="19"/>
      <c r="O116" s="19"/>
      <c r="P116" s="3">
        <f t="shared" si="15"/>
        <v>0</v>
      </c>
      <c r="Q116" s="3"/>
      <c r="R116" s="3"/>
      <c r="S116" s="3"/>
      <c r="T116" s="3"/>
      <c r="U116" s="3"/>
      <c r="V116" s="3"/>
      <c r="W116" s="3"/>
    </row>
    <row r="117" spans="2:23" ht="12.75">
      <c r="B117" s="2" t="s">
        <v>102</v>
      </c>
      <c r="C117" s="2"/>
      <c r="D117" s="3"/>
      <c r="E117" s="15"/>
      <c r="F117" s="15"/>
      <c r="G117" s="15"/>
      <c r="H117" s="15"/>
      <c r="I117" s="19"/>
      <c r="J117" s="19"/>
      <c r="K117" s="19"/>
      <c r="L117" s="19"/>
      <c r="M117" s="19"/>
      <c r="N117" s="19"/>
      <c r="O117" s="19"/>
      <c r="P117" s="3">
        <f t="shared" si="15"/>
        <v>0</v>
      </c>
      <c r="Q117" s="3"/>
      <c r="R117" s="3"/>
      <c r="S117" s="3"/>
      <c r="T117" s="3"/>
      <c r="U117" s="3"/>
      <c r="V117" s="3"/>
      <c r="W117" s="3"/>
    </row>
    <row r="118" spans="2:23" ht="12.75">
      <c r="B118" s="2" t="s">
        <v>103</v>
      </c>
      <c r="C118" s="2"/>
      <c r="D118" s="3"/>
      <c r="E118" s="15"/>
      <c r="F118" s="15"/>
      <c r="G118" s="15"/>
      <c r="H118" s="15"/>
      <c r="I118" s="19"/>
      <c r="J118" s="19"/>
      <c r="K118" s="19"/>
      <c r="L118" s="19"/>
      <c r="M118" s="19"/>
      <c r="N118" s="19"/>
      <c r="O118" s="19"/>
      <c r="P118" s="3">
        <f t="shared" si="15"/>
        <v>0</v>
      </c>
      <c r="Q118" s="3"/>
      <c r="R118" s="3"/>
      <c r="S118" s="3"/>
      <c r="T118" s="3"/>
      <c r="U118" s="3"/>
      <c r="V118" s="3"/>
      <c r="W118" s="3"/>
    </row>
    <row r="119" spans="2:23" ht="12.75">
      <c r="B119" s="2" t="s">
        <v>104</v>
      </c>
      <c r="C119" s="2"/>
      <c r="D119" s="3"/>
      <c r="E119" s="15"/>
      <c r="F119" s="15"/>
      <c r="G119" s="15">
        <v>110.25</v>
      </c>
      <c r="H119" s="15"/>
      <c r="I119" s="19"/>
      <c r="J119" s="19"/>
      <c r="K119" s="19"/>
      <c r="L119" s="19"/>
      <c r="M119" s="19"/>
      <c r="N119" s="19"/>
      <c r="O119" s="19"/>
      <c r="P119" s="3">
        <f t="shared" si="15"/>
        <v>110.25</v>
      </c>
      <c r="Q119" s="3"/>
      <c r="R119" s="3"/>
      <c r="S119" s="3"/>
      <c r="T119" s="3"/>
      <c r="U119" s="3"/>
      <c r="V119" s="3"/>
      <c r="W119" s="3"/>
    </row>
    <row r="120" spans="2:23" ht="12.75">
      <c r="B120" s="2" t="s">
        <v>28</v>
      </c>
      <c r="C120" s="2"/>
      <c r="D120" s="3"/>
      <c r="E120" s="15"/>
      <c r="F120" s="15"/>
      <c r="G120" s="15"/>
      <c r="H120" s="15"/>
      <c r="I120" s="19"/>
      <c r="J120" s="19"/>
      <c r="K120" s="19"/>
      <c r="L120" s="19"/>
      <c r="M120" s="19"/>
      <c r="N120" s="19"/>
      <c r="O120" s="19"/>
      <c r="P120" s="3">
        <f t="shared" si="15"/>
        <v>0</v>
      </c>
      <c r="Q120" s="3"/>
      <c r="R120" s="3">
        <v>0</v>
      </c>
      <c r="S120" s="3">
        <f t="shared" si="13"/>
        <v>0</v>
      </c>
      <c r="T120" s="3"/>
      <c r="U120" s="3"/>
      <c r="V120" s="3"/>
      <c r="W120" s="3"/>
    </row>
    <row r="121" spans="2:23" ht="12.75">
      <c r="B121" s="2" t="s">
        <v>29</v>
      </c>
      <c r="C121" s="2"/>
      <c r="D121" s="3"/>
      <c r="E121" s="15"/>
      <c r="F121" s="15"/>
      <c r="G121" s="15"/>
      <c r="H121" s="15"/>
      <c r="I121" s="19"/>
      <c r="J121" s="19"/>
      <c r="K121" s="19"/>
      <c r="L121" s="19"/>
      <c r="M121" s="19"/>
      <c r="N121" s="19"/>
      <c r="O121" s="19"/>
      <c r="P121" s="3">
        <f t="shared" si="15"/>
        <v>0</v>
      </c>
      <c r="Q121" s="3"/>
      <c r="R121" s="3">
        <v>0</v>
      </c>
      <c r="S121" s="3">
        <f t="shared" si="13"/>
        <v>0</v>
      </c>
      <c r="T121" s="3"/>
      <c r="U121" s="3"/>
      <c r="V121" s="3"/>
      <c r="W121" s="3"/>
    </row>
    <row r="122" spans="2:23" ht="12.75">
      <c r="B122" s="2" t="s">
        <v>30</v>
      </c>
      <c r="C122" s="2"/>
      <c r="D122" s="3"/>
      <c r="E122" s="15"/>
      <c r="F122" s="15"/>
      <c r="G122" s="15"/>
      <c r="H122" s="15"/>
      <c r="I122" s="19"/>
      <c r="J122" s="19"/>
      <c r="K122" s="19"/>
      <c r="L122" s="19"/>
      <c r="M122" s="19"/>
      <c r="N122" s="19"/>
      <c r="O122" s="19"/>
      <c r="P122" s="3">
        <f t="shared" si="15"/>
        <v>0</v>
      </c>
      <c r="Q122" s="3"/>
      <c r="R122" s="3">
        <v>0</v>
      </c>
      <c r="S122" s="3">
        <f t="shared" si="13"/>
        <v>0</v>
      </c>
      <c r="T122" s="3"/>
      <c r="U122" s="3"/>
      <c r="V122" s="3"/>
      <c r="W122" s="3"/>
    </row>
    <row r="123" spans="2:23" ht="12.75">
      <c r="B123" s="2" t="s">
        <v>64</v>
      </c>
      <c r="C123" s="2"/>
      <c r="D123" s="3"/>
      <c r="E123" s="15"/>
      <c r="F123" s="15"/>
      <c r="G123" s="15"/>
      <c r="H123" s="15"/>
      <c r="I123" s="19"/>
      <c r="J123" s="19"/>
      <c r="K123" s="19"/>
      <c r="L123" s="19"/>
      <c r="M123" s="19"/>
      <c r="N123" s="19"/>
      <c r="O123" s="19"/>
      <c r="P123" s="3">
        <f t="shared" si="15"/>
        <v>0</v>
      </c>
      <c r="Q123" s="3"/>
      <c r="R123" s="3">
        <v>0</v>
      </c>
      <c r="S123" s="3">
        <f t="shared" si="13"/>
        <v>0</v>
      </c>
      <c r="T123" s="3"/>
      <c r="U123" s="3"/>
      <c r="V123" s="3"/>
      <c r="W123" s="3"/>
    </row>
    <row r="124" spans="2:23" ht="12.75">
      <c r="B124" s="2" t="s">
        <v>105</v>
      </c>
      <c r="C124" s="2"/>
      <c r="D124" s="3">
        <v>-17.64</v>
      </c>
      <c r="E124" s="15"/>
      <c r="F124" s="15"/>
      <c r="G124" s="15"/>
      <c r="H124" s="15"/>
      <c r="I124" s="19"/>
      <c r="J124" s="19"/>
      <c r="K124" s="19"/>
      <c r="L124" s="19"/>
      <c r="M124" s="19"/>
      <c r="N124" s="19"/>
      <c r="O124" s="19"/>
      <c r="P124" s="3">
        <f t="shared" si="15"/>
        <v>-17.64</v>
      </c>
      <c r="Q124" s="3"/>
      <c r="R124" s="3">
        <v>0</v>
      </c>
      <c r="S124" s="3">
        <f t="shared" si="13"/>
        <v>17.64</v>
      </c>
      <c r="T124" s="3"/>
      <c r="U124" s="3"/>
      <c r="V124" s="3"/>
      <c r="W124" s="3"/>
    </row>
    <row r="125" spans="2:23" ht="12.75">
      <c r="B125" s="2" t="s">
        <v>31</v>
      </c>
      <c r="C125" s="2"/>
      <c r="D125" s="3"/>
      <c r="E125" s="15"/>
      <c r="F125" s="15"/>
      <c r="G125" s="15"/>
      <c r="H125" s="15"/>
      <c r="I125" s="19"/>
      <c r="J125" s="19"/>
      <c r="K125" s="19"/>
      <c r="L125" s="19"/>
      <c r="M125" s="19"/>
      <c r="N125" s="19"/>
      <c r="O125" s="19"/>
      <c r="P125" s="3">
        <f t="shared" si="15"/>
        <v>0</v>
      </c>
      <c r="Q125" s="3"/>
      <c r="R125" s="3">
        <v>0</v>
      </c>
      <c r="S125" s="3">
        <f t="shared" si="13"/>
        <v>0</v>
      </c>
      <c r="T125" s="3"/>
      <c r="U125" s="3"/>
      <c r="V125" s="3"/>
      <c r="W125" s="3"/>
    </row>
    <row r="126" spans="2:23" ht="12.75">
      <c r="B126" s="2" t="s">
        <v>106</v>
      </c>
      <c r="C126" s="2"/>
      <c r="D126" s="3"/>
      <c r="E126" s="15"/>
      <c r="F126" s="15"/>
      <c r="G126" s="15"/>
      <c r="H126" s="15"/>
      <c r="I126" s="19"/>
      <c r="J126" s="19"/>
      <c r="K126" s="19"/>
      <c r="L126" s="19"/>
      <c r="M126" s="19"/>
      <c r="N126" s="19"/>
      <c r="O126" s="19"/>
      <c r="P126" s="3">
        <f t="shared" si="15"/>
        <v>0</v>
      </c>
      <c r="Q126" s="3"/>
      <c r="R126" s="3"/>
      <c r="S126" s="3"/>
      <c r="T126" s="3"/>
      <c r="U126" s="3"/>
      <c r="V126" s="3"/>
      <c r="W126" s="3"/>
    </row>
    <row r="127" spans="2:23" ht="12.75">
      <c r="B127" s="2" t="s">
        <v>32</v>
      </c>
      <c r="C127" s="2"/>
      <c r="D127" s="3"/>
      <c r="E127" s="15"/>
      <c r="F127" s="15"/>
      <c r="G127" s="15"/>
      <c r="H127" s="15"/>
      <c r="I127" s="19"/>
      <c r="J127" s="19"/>
      <c r="K127" s="19"/>
      <c r="L127" s="19"/>
      <c r="M127" s="19"/>
      <c r="N127" s="19"/>
      <c r="O127" s="19"/>
      <c r="P127" s="3">
        <f t="shared" si="15"/>
        <v>0</v>
      </c>
      <c r="Q127" s="3"/>
      <c r="R127" s="3"/>
      <c r="S127" s="3"/>
      <c r="T127" s="3"/>
      <c r="U127" s="3"/>
      <c r="V127" s="3"/>
      <c r="W127" s="3"/>
    </row>
    <row r="128" spans="2:23" ht="12.75">
      <c r="B128" s="2" t="s">
        <v>33</v>
      </c>
      <c r="C128" s="2"/>
      <c r="D128" s="3"/>
      <c r="E128" s="15"/>
      <c r="F128" s="15"/>
      <c r="G128" s="15"/>
      <c r="H128" s="15"/>
      <c r="I128" s="19"/>
      <c r="J128" s="19"/>
      <c r="K128" s="19"/>
      <c r="L128" s="19"/>
      <c r="M128" s="19"/>
      <c r="N128" s="19"/>
      <c r="O128" s="19"/>
      <c r="P128" s="3">
        <f t="shared" si="15"/>
        <v>0</v>
      </c>
      <c r="Q128" s="3"/>
      <c r="R128" s="3">
        <v>0</v>
      </c>
      <c r="S128" s="3">
        <f t="shared" si="13"/>
        <v>0</v>
      </c>
      <c r="T128" s="3"/>
      <c r="U128" s="3"/>
      <c r="V128" s="3"/>
      <c r="W128" s="3"/>
    </row>
    <row r="129" spans="2:23" ht="12.75">
      <c r="B129" s="2" t="s">
        <v>34</v>
      </c>
      <c r="C129" s="2"/>
      <c r="D129" s="3">
        <f>932.01-E129</f>
        <v>573.48</v>
      </c>
      <c r="E129" s="15">
        <v>358.53</v>
      </c>
      <c r="F129" s="15">
        <f>973.67-932</f>
        <v>41.66999999999996</v>
      </c>
      <c r="G129" s="15"/>
      <c r="H129" s="15"/>
      <c r="I129" s="19"/>
      <c r="J129" s="19"/>
      <c r="K129" s="19"/>
      <c r="L129" s="19"/>
      <c r="M129" s="19"/>
      <c r="N129" s="19"/>
      <c r="O129" s="19"/>
      <c r="P129" s="3">
        <f t="shared" si="15"/>
        <v>973.68</v>
      </c>
      <c r="Q129" s="3"/>
      <c r="R129" s="3">
        <v>18000</v>
      </c>
      <c r="S129" s="3">
        <f t="shared" si="13"/>
        <v>17026.32</v>
      </c>
      <c r="T129" s="3"/>
      <c r="U129" s="14"/>
      <c r="V129" s="3"/>
      <c r="W129" s="3"/>
    </row>
    <row r="130" spans="2:23" ht="12.75">
      <c r="B130" s="2" t="s">
        <v>84</v>
      </c>
      <c r="C130" s="2"/>
      <c r="D130" s="5"/>
      <c r="E130" s="123"/>
      <c r="F130" s="123"/>
      <c r="G130" s="123"/>
      <c r="H130" s="123"/>
      <c r="I130" s="20"/>
      <c r="J130" s="20"/>
      <c r="K130" s="20"/>
      <c r="L130" s="20"/>
      <c r="M130" s="20"/>
      <c r="N130" s="20"/>
      <c r="O130" s="20"/>
      <c r="P130" s="5">
        <f t="shared" si="15"/>
        <v>0</v>
      </c>
      <c r="Q130" s="3"/>
      <c r="R130" s="5">
        <v>0</v>
      </c>
      <c r="S130" s="5">
        <f t="shared" si="13"/>
        <v>0</v>
      </c>
      <c r="T130" s="3"/>
      <c r="U130" s="3"/>
      <c r="V130" s="3"/>
      <c r="W130" s="3"/>
    </row>
    <row r="131" spans="1:23" s="6" customFormat="1" ht="12.75">
      <c r="A131" s="6" t="s">
        <v>59</v>
      </c>
      <c r="D131" s="7">
        <f>SUM(D96:D130)</f>
        <v>674.06</v>
      </c>
      <c r="E131" s="7">
        <f aca="true" t="shared" si="16" ref="E131:P131">SUM(E96:E130)</f>
        <v>358.53</v>
      </c>
      <c r="F131" s="7">
        <f t="shared" si="16"/>
        <v>59.16999999999996</v>
      </c>
      <c r="G131" s="7">
        <f t="shared" si="16"/>
        <v>-445.7399999999999</v>
      </c>
      <c r="H131" s="7">
        <f t="shared" si="16"/>
        <v>17.75</v>
      </c>
      <c r="I131" s="7">
        <f t="shared" si="16"/>
        <v>0</v>
      </c>
      <c r="J131" s="7">
        <f t="shared" si="16"/>
        <v>0</v>
      </c>
      <c r="K131" s="7">
        <f t="shared" si="16"/>
        <v>0</v>
      </c>
      <c r="L131" s="7">
        <f t="shared" si="16"/>
        <v>0</v>
      </c>
      <c r="M131" s="7">
        <f t="shared" si="16"/>
        <v>0</v>
      </c>
      <c r="N131" s="7">
        <f t="shared" si="16"/>
        <v>0</v>
      </c>
      <c r="O131" s="7">
        <f t="shared" si="16"/>
        <v>0</v>
      </c>
      <c r="P131" s="7">
        <f t="shared" si="16"/>
        <v>663.77</v>
      </c>
      <c r="R131" s="7">
        <f>SUM(R90:R130)</f>
        <v>321120</v>
      </c>
      <c r="S131" s="7">
        <f>SUM(S90:S130)</f>
        <v>320526.19</v>
      </c>
      <c r="T131" s="8"/>
      <c r="U131" s="8"/>
      <c r="V131" s="8"/>
      <c r="W131" s="8"/>
    </row>
    <row r="132" spans="4:23" ht="12.75">
      <c r="D132" s="3"/>
      <c r="E132" s="3"/>
      <c r="F132" s="3"/>
      <c r="G132" s="3"/>
      <c r="H132" s="3"/>
      <c r="I132" s="3"/>
      <c r="J132" s="15"/>
      <c r="K132" s="15"/>
      <c r="L132" s="15"/>
      <c r="M132" s="15"/>
      <c r="N132" s="15"/>
      <c r="O132" s="19"/>
      <c r="P132" s="3"/>
      <c r="Q132" s="3"/>
      <c r="R132" s="3"/>
      <c r="S132" s="3"/>
      <c r="T132" s="3"/>
      <c r="U132" s="3"/>
      <c r="V132" s="3"/>
      <c r="W132" s="3"/>
    </row>
    <row r="133" spans="1:23" s="12" customFormat="1" ht="13.5" thickBot="1">
      <c r="A133" s="9" t="s">
        <v>60</v>
      </c>
      <c r="B133" s="9"/>
      <c r="C133" s="9"/>
      <c r="D133" s="10">
        <f aca="true" t="shared" si="17" ref="D133:P133">+D88-D131</f>
        <v>2660.94</v>
      </c>
      <c r="E133" s="10">
        <f t="shared" si="17"/>
        <v>-358.53</v>
      </c>
      <c r="F133" s="10">
        <f t="shared" si="17"/>
        <v>-59.16999999999996</v>
      </c>
      <c r="G133" s="10">
        <f t="shared" si="17"/>
        <v>445.7399999999999</v>
      </c>
      <c r="H133" s="10">
        <f t="shared" si="17"/>
        <v>-17.75</v>
      </c>
      <c r="I133" s="10">
        <f t="shared" si="17"/>
        <v>0</v>
      </c>
      <c r="J133" s="24">
        <f t="shared" si="17"/>
        <v>0</v>
      </c>
      <c r="K133" s="24">
        <f t="shared" si="17"/>
        <v>0</v>
      </c>
      <c r="L133" s="24">
        <f t="shared" si="17"/>
        <v>0</v>
      </c>
      <c r="M133" s="24">
        <f t="shared" si="17"/>
        <v>0</v>
      </c>
      <c r="N133" s="24">
        <f t="shared" si="17"/>
        <v>0</v>
      </c>
      <c r="O133" s="62">
        <f t="shared" si="17"/>
        <v>0</v>
      </c>
      <c r="P133" s="10">
        <f t="shared" si="17"/>
        <v>2671.23</v>
      </c>
      <c r="Q133" s="11"/>
      <c r="R133" s="10">
        <f>+R88-R131</f>
        <v>-174470</v>
      </c>
      <c r="S133" s="10">
        <f>+P133-R133</f>
        <v>177141.23</v>
      </c>
      <c r="T133" s="11"/>
      <c r="U133" s="11"/>
      <c r="V133" s="11"/>
      <c r="W133" s="11"/>
    </row>
    <row r="134" spans="4:23" ht="13.5" thickTop="1">
      <c r="D134" s="3"/>
      <c r="E134" s="3"/>
      <c r="F134" s="3"/>
      <c r="G134" s="3"/>
      <c r="H134" s="3"/>
      <c r="I134" s="3"/>
      <c r="J134" s="15"/>
      <c r="K134" s="15"/>
      <c r="L134" s="15"/>
      <c r="M134" s="15"/>
      <c r="N134" s="15"/>
      <c r="O134" s="19"/>
      <c r="P134" s="3">
        <f>P88-P131-P133</f>
        <v>0</v>
      </c>
      <c r="Q134" s="3"/>
      <c r="R134" s="3"/>
      <c r="S134" s="3"/>
      <c r="T134" s="3"/>
      <c r="U134" s="3"/>
      <c r="V134" s="3"/>
      <c r="W134" s="3"/>
    </row>
    <row r="135" spans="4:23" ht="12.75">
      <c r="D135" s="3"/>
      <c r="E135" s="3"/>
      <c r="F135" s="3"/>
      <c r="G135" s="3"/>
      <c r="H135" s="3"/>
      <c r="I135" s="3"/>
      <c r="J135" s="15"/>
      <c r="K135" s="15"/>
      <c r="L135" s="15"/>
      <c r="M135" s="15"/>
      <c r="N135" s="15"/>
      <c r="O135" s="19"/>
      <c r="P135" s="3"/>
      <c r="Q135" s="3"/>
      <c r="R135" s="3"/>
      <c r="S135" s="3"/>
      <c r="T135" s="3"/>
      <c r="U135" s="3"/>
      <c r="V135" s="3"/>
      <c r="W135" s="3"/>
    </row>
    <row r="136" spans="4:23" ht="12.75">
      <c r="D136" s="3"/>
      <c r="E136" s="3"/>
      <c r="F136" s="3"/>
      <c r="G136" s="3"/>
      <c r="H136" s="3"/>
      <c r="I136" s="3"/>
      <c r="J136" s="15"/>
      <c r="K136" s="15"/>
      <c r="L136" s="15"/>
      <c r="M136" s="15"/>
      <c r="N136" s="15"/>
      <c r="O136" s="19"/>
      <c r="P136" s="3"/>
      <c r="Q136" s="3"/>
      <c r="R136" s="3"/>
      <c r="S136" s="3"/>
      <c r="T136" s="3"/>
      <c r="U136" s="3"/>
      <c r="V136" s="3"/>
      <c r="W136" s="3"/>
    </row>
    <row r="137" spans="1:21" s="12" customFormat="1" ht="15.75">
      <c r="A137" s="38" t="s">
        <v>44</v>
      </c>
      <c r="B137" s="39"/>
      <c r="C137" s="40"/>
      <c r="D137" s="41" t="s">
        <v>68</v>
      </c>
      <c r="E137" s="41" t="s">
        <v>68</v>
      </c>
      <c r="F137" s="41" t="s">
        <v>68</v>
      </c>
      <c r="G137" s="41" t="s">
        <v>68</v>
      </c>
      <c r="H137" s="41" t="s">
        <v>68</v>
      </c>
      <c r="I137" s="41" t="s">
        <v>68</v>
      </c>
      <c r="J137" s="41" t="s">
        <v>68</v>
      </c>
      <c r="K137" s="41" t="s">
        <v>68</v>
      </c>
      <c r="L137" s="41" t="s">
        <v>68</v>
      </c>
      <c r="M137" s="41" t="s">
        <v>68</v>
      </c>
      <c r="N137" s="41" t="s">
        <v>68</v>
      </c>
      <c r="O137" s="63" t="s">
        <v>68</v>
      </c>
      <c r="P137" s="41" t="s">
        <v>54</v>
      </c>
      <c r="Q137" s="40"/>
      <c r="R137" s="41" t="s">
        <v>56</v>
      </c>
      <c r="S137" s="41"/>
      <c r="T137" s="40"/>
      <c r="U137" s="40"/>
    </row>
    <row r="138" spans="1:21" s="13" customFormat="1" ht="15">
      <c r="A138" s="58" t="s">
        <v>74</v>
      </c>
      <c r="B138" s="39"/>
      <c r="C138" s="39"/>
      <c r="D138" s="42" t="s">
        <v>51</v>
      </c>
      <c r="E138" s="42" t="s">
        <v>37</v>
      </c>
      <c r="F138" s="42" t="s">
        <v>52</v>
      </c>
      <c r="G138" s="42" t="s">
        <v>39</v>
      </c>
      <c r="H138" s="42" t="s">
        <v>40</v>
      </c>
      <c r="I138" s="42" t="s">
        <v>53</v>
      </c>
      <c r="J138" s="42" t="s">
        <v>45</v>
      </c>
      <c r="K138" s="42" t="s">
        <v>46</v>
      </c>
      <c r="L138" s="42" t="s">
        <v>47</v>
      </c>
      <c r="M138" s="42" t="s">
        <v>48</v>
      </c>
      <c r="N138" s="42" t="s">
        <v>49</v>
      </c>
      <c r="O138" s="64" t="s">
        <v>50</v>
      </c>
      <c r="P138" s="42" t="s">
        <v>68</v>
      </c>
      <c r="Q138" s="39"/>
      <c r="R138" s="42" t="s">
        <v>57</v>
      </c>
      <c r="S138" s="42" t="s">
        <v>68</v>
      </c>
      <c r="T138" s="39"/>
      <c r="U138" s="43" t="s">
        <v>70</v>
      </c>
    </row>
    <row r="139" spans="2:3" ht="5.25" customHeight="1">
      <c r="B139" s="2"/>
      <c r="C139" s="2"/>
    </row>
    <row r="140" spans="1:23" ht="12.75">
      <c r="A140" s="12" t="s">
        <v>4</v>
      </c>
      <c r="B140" s="2" t="s">
        <v>91</v>
      </c>
      <c r="C140" s="2"/>
      <c r="D140" s="3">
        <f aca="true" t="shared" si="18" ref="D140:E154">D73-D6</f>
        <v>0</v>
      </c>
      <c r="E140" s="3">
        <f t="shared" si="18"/>
        <v>0</v>
      </c>
      <c r="F140" s="3">
        <f aca="true" t="shared" si="19" ref="F140:O154">F73-F6</f>
        <v>0</v>
      </c>
      <c r="G140" s="3">
        <f t="shared" si="19"/>
        <v>0</v>
      </c>
      <c r="H140" s="3">
        <f aca="true" t="shared" si="20" ref="H140:H154">H73-H6</f>
        <v>0</v>
      </c>
      <c r="I140" s="3">
        <f t="shared" si="19"/>
        <v>0</v>
      </c>
      <c r="J140" s="3">
        <f t="shared" si="19"/>
        <v>0</v>
      </c>
      <c r="K140" s="3">
        <f t="shared" si="19"/>
        <v>0</v>
      </c>
      <c r="L140" s="3">
        <f t="shared" si="19"/>
        <v>0</v>
      </c>
      <c r="M140" s="3">
        <f t="shared" si="19"/>
        <v>0</v>
      </c>
      <c r="N140" s="3">
        <f t="shared" si="19"/>
        <v>0</v>
      </c>
      <c r="O140" s="3">
        <f t="shared" si="19"/>
        <v>0</v>
      </c>
      <c r="P140" s="3">
        <f>SUM(D140:O140)</f>
        <v>0</v>
      </c>
      <c r="Q140" s="3"/>
      <c r="R140" s="3">
        <v>85000</v>
      </c>
      <c r="S140" s="3">
        <f>+P140-R140</f>
        <v>-85000</v>
      </c>
      <c r="T140" s="3"/>
      <c r="U140" s="3"/>
      <c r="V140" s="3"/>
      <c r="W140" s="3"/>
    </row>
    <row r="141" spans="2:23" ht="12.75">
      <c r="B141" s="2" t="s">
        <v>6</v>
      </c>
      <c r="C141" s="2"/>
      <c r="D141" s="3">
        <f t="shared" si="18"/>
        <v>0</v>
      </c>
      <c r="E141" s="3">
        <f t="shared" si="18"/>
        <v>0</v>
      </c>
      <c r="F141" s="3">
        <f t="shared" si="19"/>
        <v>0</v>
      </c>
      <c r="G141" s="3">
        <f t="shared" si="19"/>
        <v>0</v>
      </c>
      <c r="H141" s="3">
        <f t="shared" si="20"/>
        <v>0</v>
      </c>
      <c r="I141" s="3">
        <f t="shared" si="19"/>
        <v>0</v>
      </c>
      <c r="J141" s="3">
        <f t="shared" si="19"/>
        <v>0</v>
      </c>
      <c r="K141" s="3">
        <f t="shared" si="19"/>
        <v>0</v>
      </c>
      <c r="L141" s="3">
        <f t="shared" si="19"/>
        <v>0</v>
      </c>
      <c r="M141" s="3">
        <f t="shared" si="19"/>
        <v>0</v>
      </c>
      <c r="N141" s="3">
        <f t="shared" si="19"/>
        <v>0</v>
      </c>
      <c r="O141" s="3">
        <f t="shared" si="19"/>
        <v>0</v>
      </c>
      <c r="P141" s="3">
        <f aca="true" t="shared" si="21" ref="P141:P154">SUM(D141:O141)</f>
        <v>0</v>
      </c>
      <c r="Q141" s="3"/>
      <c r="R141" s="3">
        <v>0</v>
      </c>
      <c r="S141" s="3">
        <f>+P141-R141</f>
        <v>0</v>
      </c>
      <c r="T141" s="3"/>
      <c r="U141" s="3"/>
      <c r="V141" s="3"/>
      <c r="W141" s="3"/>
    </row>
    <row r="142" spans="2:23" ht="12.75">
      <c r="B142" s="2" t="s">
        <v>7</v>
      </c>
      <c r="C142" s="2"/>
      <c r="D142" s="3">
        <f t="shared" si="18"/>
        <v>0</v>
      </c>
      <c r="E142" s="3">
        <f t="shared" si="18"/>
        <v>0</v>
      </c>
      <c r="F142" s="3">
        <f t="shared" si="19"/>
        <v>0</v>
      </c>
      <c r="G142" s="3">
        <f t="shared" si="19"/>
        <v>0</v>
      </c>
      <c r="H142" s="3">
        <f t="shared" si="20"/>
        <v>0</v>
      </c>
      <c r="I142" s="3">
        <f t="shared" si="19"/>
        <v>0</v>
      </c>
      <c r="J142" s="3">
        <f t="shared" si="19"/>
        <v>0</v>
      </c>
      <c r="K142" s="3">
        <f t="shared" si="19"/>
        <v>0</v>
      </c>
      <c r="L142" s="3">
        <f t="shared" si="19"/>
        <v>0</v>
      </c>
      <c r="M142" s="3">
        <f t="shared" si="19"/>
        <v>0</v>
      </c>
      <c r="N142" s="3">
        <f t="shared" si="19"/>
        <v>0</v>
      </c>
      <c r="O142" s="3">
        <f t="shared" si="19"/>
        <v>0</v>
      </c>
      <c r="P142" s="3">
        <f t="shared" si="21"/>
        <v>0</v>
      </c>
      <c r="Q142" s="3"/>
      <c r="R142" s="3">
        <v>0</v>
      </c>
      <c r="S142" s="3">
        <f>+P142-R142</f>
        <v>0</v>
      </c>
      <c r="T142" s="3"/>
      <c r="U142" s="3"/>
      <c r="V142" s="3"/>
      <c r="W142" s="3"/>
    </row>
    <row r="143" spans="2:23" ht="12.75">
      <c r="B143" s="2" t="s">
        <v>8</v>
      </c>
      <c r="C143" s="2"/>
      <c r="D143" s="3">
        <f t="shared" si="18"/>
        <v>0</v>
      </c>
      <c r="E143" s="3">
        <f t="shared" si="18"/>
        <v>0</v>
      </c>
      <c r="F143" s="3">
        <f t="shared" si="19"/>
        <v>0</v>
      </c>
      <c r="G143" s="3">
        <f t="shared" si="19"/>
        <v>0</v>
      </c>
      <c r="H143" s="3">
        <f t="shared" si="20"/>
        <v>0</v>
      </c>
      <c r="I143" s="3">
        <f t="shared" si="19"/>
        <v>0</v>
      </c>
      <c r="J143" s="3">
        <f t="shared" si="19"/>
        <v>0</v>
      </c>
      <c r="K143" s="3">
        <f t="shared" si="19"/>
        <v>0</v>
      </c>
      <c r="L143" s="3">
        <f t="shared" si="19"/>
        <v>0</v>
      </c>
      <c r="M143" s="3">
        <f t="shared" si="19"/>
        <v>0</v>
      </c>
      <c r="N143" s="3">
        <f t="shared" si="19"/>
        <v>0</v>
      </c>
      <c r="O143" s="3">
        <f t="shared" si="19"/>
        <v>0</v>
      </c>
      <c r="P143" s="3">
        <f t="shared" si="21"/>
        <v>0</v>
      </c>
      <c r="Q143" s="3"/>
      <c r="R143" s="3">
        <v>18000</v>
      </c>
      <c r="S143" s="3">
        <f>+P143-R143</f>
        <v>-18000</v>
      </c>
      <c r="T143" s="3"/>
      <c r="U143" s="3"/>
      <c r="V143" s="3"/>
      <c r="W143" s="3"/>
    </row>
    <row r="144" spans="2:23" ht="12.75">
      <c r="B144" s="2" t="s">
        <v>9</v>
      </c>
      <c r="C144" s="2"/>
      <c r="D144" s="3">
        <f t="shared" si="18"/>
        <v>3335</v>
      </c>
      <c r="E144" s="3">
        <f t="shared" si="18"/>
        <v>0</v>
      </c>
      <c r="F144" s="3">
        <f t="shared" si="19"/>
        <v>0</v>
      </c>
      <c r="G144" s="3">
        <f t="shared" si="19"/>
        <v>0</v>
      </c>
      <c r="H144" s="3">
        <f t="shared" si="20"/>
        <v>0</v>
      </c>
      <c r="I144" s="3">
        <f t="shared" si="19"/>
        <v>0</v>
      </c>
      <c r="J144" s="3">
        <f t="shared" si="19"/>
        <v>0</v>
      </c>
      <c r="K144" s="3">
        <f t="shared" si="19"/>
        <v>0</v>
      </c>
      <c r="L144" s="3">
        <f t="shared" si="19"/>
        <v>0</v>
      </c>
      <c r="M144" s="3">
        <f t="shared" si="19"/>
        <v>0</v>
      </c>
      <c r="N144" s="3">
        <f t="shared" si="19"/>
        <v>0</v>
      </c>
      <c r="O144" s="3">
        <f t="shared" si="19"/>
        <v>0</v>
      </c>
      <c r="P144" s="3">
        <f t="shared" si="21"/>
        <v>3335</v>
      </c>
      <c r="Q144" s="3"/>
      <c r="R144" s="3">
        <v>0</v>
      </c>
      <c r="S144" s="3">
        <f>+P144-R144</f>
        <v>3335</v>
      </c>
      <c r="T144" s="3"/>
      <c r="U144" s="3"/>
      <c r="V144" s="3"/>
      <c r="W144" s="3"/>
    </row>
    <row r="145" spans="2:23" ht="12.75">
      <c r="B145" s="2" t="s">
        <v>10</v>
      </c>
      <c r="C145" s="2"/>
      <c r="D145" s="3">
        <f t="shared" si="18"/>
        <v>0</v>
      </c>
      <c r="E145" s="3">
        <f t="shared" si="18"/>
        <v>0</v>
      </c>
      <c r="F145" s="3">
        <f t="shared" si="19"/>
        <v>0</v>
      </c>
      <c r="G145" s="3">
        <f t="shared" si="19"/>
        <v>0</v>
      </c>
      <c r="H145" s="3">
        <f t="shared" si="20"/>
        <v>0</v>
      </c>
      <c r="I145" s="3">
        <f t="shared" si="19"/>
        <v>0</v>
      </c>
      <c r="J145" s="3">
        <f t="shared" si="19"/>
        <v>0</v>
      </c>
      <c r="K145" s="3">
        <f t="shared" si="19"/>
        <v>0</v>
      </c>
      <c r="L145" s="3">
        <f t="shared" si="19"/>
        <v>0</v>
      </c>
      <c r="M145" s="3">
        <f t="shared" si="19"/>
        <v>0</v>
      </c>
      <c r="N145" s="3">
        <f t="shared" si="19"/>
        <v>0</v>
      </c>
      <c r="O145" s="3">
        <f t="shared" si="19"/>
        <v>0</v>
      </c>
      <c r="P145" s="3">
        <f t="shared" si="21"/>
        <v>0</v>
      </c>
      <c r="Q145" s="3"/>
      <c r="R145" s="3">
        <v>18000</v>
      </c>
      <c r="S145" s="3">
        <f aca="true" t="shared" si="22" ref="S145:S155">+P145-R145</f>
        <v>-18000</v>
      </c>
      <c r="T145" s="3"/>
      <c r="U145" s="3"/>
      <c r="V145" s="3"/>
      <c r="W145" s="3"/>
    </row>
    <row r="146" spans="2:23" ht="12.75">
      <c r="B146" s="2" t="s">
        <v>11</v>
      </c>
      <c r="C146" s="2"/>
      <c r="D146" s="3">
        <f t="shared" si="18"/>
        <v>0</v>
      </c>
      <c r="E146" s="3">
        <f t="shared" si="18"/>
        <v>0</v>
      </c>
      <c r="F146" s="3">
        <f t="shared" si="19"/>
        <v>0</v>
      </c>
      <c r="G146" s="3">
        <f t="shared" si="19"/>
        <v>0</v>
      </c>
      <c r="H146" s="3">
        <f t="shared" si="20"/>
        <v>0</v>
      </c>
      <c r="I146" s="3">
        <f t="shared" si="19"/>
        <v>0</v>
      </c>
      <c r="J146" s="3">
        <f t="shared" si="19"/>
        <v>0</v>
      </c>
      <c r="K146" s="3">
        <f t="shared" si="19"/>
        <v>0</v>
      </c>
      <c r="L146" s="3">
        <f t="shared" si="19"/>
        <v>0</v>
      </c>
      <c r="M146" s="3">
        <f t="shared" si="19"/>
        <v>0</v>
      </c>
      <c r="N146" s="3">
        <f t="shared" si="19"/>
        <v>0</v>
      </c>
      <c r="O146" s="3">
        <f t="shared" si="19"/>
        <v>0</v>
      </c>
      <c r="P146" s="3">
        <f t="shared" si="21"/>
        <v>0</v>
      </c>
      <c r="Q146" s="3"/>
      <c r="R146" s="3">
        <v>0</v>
      </c>
      <c r="S146" s="3">
        <f t="shared" si="22"/>
        <v>0</v>
      </c>
      <c r="T146" s="3"/>
      <c r="U146" s="3"/>
      <c r="V146" s="3"/>
      <c r="W146" s="3"/>
    </row>
    <row r="147" spans="2:23" ht="12.75">
      <c r="B147" s="2" t="s">
        <v>78</v>
      </c>
      <c r="C147" s="4"/>
      <c r="D147" s="3">
        <f t="shared" si="18"/>
        <v>0</v>
      </c>
      <c r="E147" s="3">
        <f t="shared" si="18"/>
        <v>0</v>
      </c>
      <c r="F147" s="3">
        <f t="shared" si="19"/>
        <v>0</v>
      </c>
      <c r="G147" s="3">
        <f t="shared" si="19"/>
        <v>0</v>
      </c>
      <c r="H147" s="3">
        <f t="shared" si="20"/>
        <v>0</v>
      </c>
      <c r="I147" s="3">
        <f t="shared" si="19"/>
        <v>0</v>
      </c>
      <c r="J147" s="3">
        <f t="shared" si="19"/>
        <v>0</v>
      </c>
      <c r="K147" s="3">
        <f t="shared" si="19"/>
        <v>0</v>
      </c>
      <c r="L147" s="3">
        <f t="shared" si="19"/>
        <v>0</v>
      </c>
      <c r="M147" s="3">
        <f t="shared" si="19"/>
        <v>0</v>
      </c>
      <c r="N147" s="3">
        <f t="shared" si="19"/>
        <v>0</v>
      </c>
      <c r="O147" s="3">
        <f t="shared" si="19"/>
        <v>0</v>
      </c>
      <c r="P147" s="3">
        <f t="shared" si="21"/>
        <v>0</v>
      </c>
      <c r="Q147" s="3"/>
      <c r="R147" s="3">
        <v>0</v>
      </c>
      <c r="S147" s="3">
        <f t="shared" si="22"/>
        <v>0</v>
      </c>
      <c r="T147" s="3"/>
      <c r="U147" s="3"/>
      <c r="V147" s="3"/>
      <c r="W147" s="3"/>
    </row>
    <row r="148" spans="2:23" ht="12.75">
      <c r="B148" s="2" t="s">
        <v>89</v>
      </c>
      <c r="C148" s="2"/>
      <c r="D148" s="3">
        <f t="shared" si="18"/>
        <v>0</v>
      </c>
      <c r="E148" s="3">
        <f t="shared" si="18"/>
        <v>0</v>
      </c>
      <c r="F148" s="3">
        <f t="shared" si="19"/>
        <v>0</v>
      </c>
      <c r="G148" s="3">
        <f t="shared" si="19"/>
        <v>0</v>
      </c>
      <c r="H148" s="3">
        <f t="shared" si="20"/>
        <v>0</v>
      </c>
      <c r="I148" s="3">
        <f t="shared" si="19"/>
        <v>0</v>
      </c>
      <c r="J148" s="3">
        <f t="shared" si="19"/>
        <v>0</v>
      </c>
      <c r="K148" s="3">
        <f t="shared" si="19"/>
        <v>0</v>
      </c>
      <c r="L148" s="3">
        <f t="shared" si="19"/>
        <v>0</v>
      </c>
      <c r="M148" s="3">
        <f t="shared" si="19"/>
        <v>0</v>
      </c>
      <c r="N148" s="3">
        <f t="shared" si="19"/>
        <v>0</v>
      </c>
      <c r="O148" s="3">
        <f t="shared" si="19"/>
        <v>0</v>
      </c>
      <c r="P148" s="3">
        <f t="shared" si="21"/>
        <v>0</v>
      </c>
      <c r="Q148" s="3"/>
      <c r="R148" s="3">
        <v>0</v>
      </c>
      <c r="S148" s="3">
        <f t="shared" si="22"/>
        <v>0</v>
      </c>
      <c r="T148" s="3"/>
      <c r="U148" s="3"/>
      <c r="V148" s="3"/>
      <c r="W148" s="3"/>
    </row>
    <row r="149" spans="2:23" ht="12.75">
      <c r="B149" s="2" t="s">
        <v>12</v>
      </c>
      <c r="C149" s="2"/>
      <c r="D149" s="3">
        <f t="shared" si="18"/>
        <v>0</v>
      </c>
      <c r="E149" s="3">
        <f t="shared" si="18"/>
        <v>0</v>
      </c>
      <c r="F149" s="3">
        <f t="shared" si="19"/>
        <v>0</v>
      </c>
      <c r="G149" s="3">
        <f t="shared" si="19"/>
        <v>0</v>
      </c>
      <c r="H149" s="3">
        <f t="shared" si="20"/>
        <v>0</v>
      </c>
      <c r="I149" s="3">
        <f t="shared" si="19"/>
        <v>0</v>
      </c>
      <c r="J149" s="3">
        <f t="shared" si="19"/>
        <v>0</v>
      </c>
      <c r="K149" s="3">
        <f t="shared" si="19"/>
        <v>0</v>
      </c>
      <c r="L149" s="3">
        <f t="shared" si="19"/>
        <v>0</v>
      </c>
      <c r="M149" s="3">
        <f t="shared" si="19"/>
        <v>0</v>
      </c>
      <c r="N149" s="3">
        <f t="shared" si="19"/>
        <v>0</v>
      </c>
      <c r="O149" s="3">
        <f t="shared" si="19"/>
        <v>0</v>
      </c>
      <c r="P149" s="3">
        <f t="shared" si="21"/>
        <v>0</v>
      </c>
      <c r="Q149" s="3"/>
      <c r="R149" s="3">
        <v>250</v>
      </c>
      <c r="S149" s="3">
        <f t="shared" si="22"/>
        <v>-250</v>
      </c>
      <c r="T149" s="3"/>
      <c r="U149" s="3"/>
      <c r="V149" s="3"/>
      <c r="W149" s="3"/>
    </row>
    <row r="150" spans="2:23" ht="12.75">
      <c r="B150" s="2" t="s">
        <v>13</v>
      </c>
      <c r="C150" s="2"/>
      <c r="D150" s="3">
        <f t="shared" si="18"/>
        <v>0</v>
      </c>
      <c r="E150" s="3">
        <f t="shared" si="18"/>
        <v>0</v>
      </c>
      <c r="F150" s="3">
        <f t="shared" si="19"/>
        <v>0</v>
      </c>
      <c r="G150" s="3">
        <f t="shared" si="19"/>
        <v>0</v>
      </c>
      <c r="H150" s="3">
        <f t="shared" si="20"/>
        <v>0</v>
      </c>
      <c r="I150" s="3">
        <f t="shared" si="19"/>
        <v>0</v>
      </c>
      <c r="J150" s="3">
        <f t="shared" si="19"/>
        <v>0</v>
      </c>
      <c r="K150" s="3">
        <f t="shared" si="19"/>
        <v>0</v>
      </c>
      <c r="L150" s="3">
        <f t="shared" si="19"/>
        <v>0</v>
      </c>
      <c r="M150" s="3">
        <f t="shared" si="19"/>
        <v>0</v>
      </c>
      <c r="N150" s="3">
        <f t="shared" si="19"/>
        <v>0</v>
      </c>
      <c r="O150" s="3">
        <f t="shared" si="19"/>
        <v>0</v>
      </c>
      <c r="P150" s="3">
        <f t="shared" si="21"/>
        <v>0</v>
      </c>
      <c r="Q150" s="3"/>
      <c r="R150" s="3"/>
      <c r="S150" s="3"/>
      <c r="T150" s="3"/>
      <c r="U150" s="3"/>
      <c r="V150" s="3"/>
      <c r="W150" s="3"/>
    </row>
    <row r="151" spans="2:23" ht="12.75">
      <c r="B151" s="2" t="s">
        <v>90</v>
      </c>
      <c r="C151" s="2"/>
      <c r="D151" s="3">
        <f t="shared" si="18"/>
        <v>0</v>
      </c>
      <c r="E151" s="3">
        <f t="shared" si="18"/>
        <v>0</v>
      </c>
      <c r="F151" s="3">
        <f t="shared" si="19"/>
        <v>0</v>
      </c>
      <c r="G151" s="3">
        <f t="shared" si="19"/>
        <v>0</v>
      </c>
      <c r="H151" s="3">
        <f t="shared" si="20"/>
        <v>0</v>
      </c>
      <c r="I151" s="3">
        <f t="shared" si="19"/>
        <v>0</v>
      </c>
      <c r="J151" s="3">
        <f t="shared" si="19"/>
        <v>0</v>
      </c>
      <c r="K151" s="3">
        <f t="shared" si="19"/>
        <v>0</v>
      </c>
      <c r="L151" s="3">
        <f t="shared" si="19"/>
        <v>0</v>
      </c>
      <c r="M151" s="3">
        <f t="shared" si="19"/>
        <v>0</v>
      </c>
      <c r="N151" s="3">
        <f t="shared" si="19"/>
        <v>0</v>
      </c>
      <c r="O151" s="3">
        <f t="shared" si="19"/>
        <v>0</v>
      </c>
      <c r="P151" s="3">
        <f t="shared" si="21"/>
        <v>0</v>
      </c>
      <c r="Q151" s="3"/>
      <c r="R151" s="3">
        <v>0</v>
      </c>
      <c r="S151" s="3">
        <f t="shared" si="22"/>
        <v>0</v>
      </c>
      <c r="T151" s="3"/>
      <c r="U151" s="3"/>
      <c r="V151" s="3"/>
      <c r="W151" s="3"/>
    </row>
    <row r="152" spans="2:23" ht="12.75">
      <c r="B152" s="2" t="s">
        <v>85</v>
      </c>
      <c r="C152" s="2"/>
      <c r="D152" s="3">
        <f t="shared" si="18"/>
        <v>0</v>
      </c>
      <c r="E152" s="3">
        <f t="shared" si="18"/>
        <v>0</v>
      </c>
      <c r="F152" s="3">
        <f t="shared" si="19"/>
        <v>0</v>
      </c>
      <c r="G152" s="3">
        <f t="shared" si="19"/>
        <v>0</v>
      </c>
      <c r="H152" s="3">
        <f t="shared" si="20"/>
        <v>0</v>
      </c>
      <c r="I152" s="3">
        <f t="shared" si="19"/>
        <v>0</v>
      </c>
      <c r="J152" s="3">
        <f t="shared" si="19"/>
        <v>0</v>
      </c>
      <c r="K152" s="3">
        <f t="shared" si="19"/>
        <v>0</v>
      </c>
      <c r="L152" s="3">
        <f t="shared" si="19"/>
        <v>0</v>
      </c>
      <c r="M152" s="3">
        <f t="shared" si="19"/>
        <v>0</v>
      </c>
      <c r="N152" s="3">
        <f t="shared" si="19"/>
        <v>0</v>
      </c>
      <c r="O152" s="3">
        <f t="shared" si="19"/>
        <v>0</v>
      </c>
      <c r="P152" s="3">
        <f t="shared" si="21"/>
        <v>0</v>
      </c>
      <c r="Q152" s="3"/>
      <c r="R152" s="3">
        <v>0</v>
      </c>
      <c r="S152" s="3">
        <f t="shared" si="22"/>
        <v>0</v>
      </c>
      <c r="T152" s="3"/>
      <c r="U152" s="3"/>
      <c r="V152" s="3"/>
      <c r="W152" s="3"/>
    </row>
    <row r="153" spans="2:23" ht="12.75">
      <c r="B153" s="2" t="s">
        <v>86</v>
      </c>
      <c r="C153" s="2"/>
      <c r="D153" s="3">
        <f t="shared" si="18"/>
        <v>0</v>
      </c>
      <c r="E153" s="3">
        <f t="shared" si="18"/>
        <v>0</v>
      </c>
      <c r="F153" s="3">
        <f t="shared" si="19"/>
        <v>0</v>
      </c>
      <c r="G153" s="3">
        <f t="shared" si="19"/>
        <v>0</v>
      </c>
      <c r="H153" s="3">
        <f t="shared" si="20"/>
        <v>0</v>
      </c>
      <c r="I153" s="3">
        <f t="shared" si="19"/>
        <v>0</v>
      </c>
      <c r="J153" s="3">
        <f t="shared" si="19"/>
        <v>0</v>
      </c>
      <c r="K153" s="3">
        <f t="shared" si="19"/>
        <v>0</v>
      </c>
      <c r="L153" s="3">
        <f t="shared" si="19"/>
        <v>0</v>
      </c>
      <c r="M153" s="3">
        <f t="shared" si="19"/>
        <v>0</v>
      </c>
      <c r="N153" s="3">
        <f t="shared" si="19"/>
        <v>0</v>
      </c>
      <c r="O153" s="3">
        <f t="shared" si="19"/>
        <v>0</v>
      </c>
      <c r="P153" s="3">
        <f t="shared" si="21"/>
        <v>0</v>
      </c>
      <c r="Q153" s="3"/>
      <c r="R153" s="3">
        <v>25400</v>
      </c>
      <c r="S153" s="3">
        <f t="shared" si="22"/>
        <v>-25400</v>
      </c>
      <c r="T153" s="3"/>
      <c r="U153" s="3"/>
      <c r="V153" s="3"/>
      <c r="W153" s="3"/>
    </row>
    <row r="154" spans="2:23" ht="12.75">
      <c r="B154" s="2" t="s">
        <v>92</v>
      </c>
      <c r="C154" s="2"/>
      <c r="D154" s="5">
        <f t="shared" si="18"/>
        <v>0</v>
      </c>
      <c r="E154" s="5">
        <f t="shared" si="18"/>
        <v>0</v>
      </c>
      <c r="F154" s="5">
        <f t="shared" si="19"/>
        <v>0</v>
      </c>
      <c r="G154" s="5">
        <f t="shared" si="19"/>
        <v>0</v>
      </c>
      <c r="H154" s="5">
        <f t="shared" si="20"/>
        <v>0</v>
      </c>
      <c r="I154" s="5">
        <f t="shared" si="19"/>
        <v>0</v>
      </c>
      <c r="J154" s="5">
        <f t="shared" si="19"/>
        <v>0</v>
      </c>
      <c r="K154" s="5">
        <f t="shared" si="19"/>
        <v>0</v>
      </c>
      <c r="L154" s="5">
        <f t="shared" si="19"/>
        <v>0</v>
      </c>
      <c r="M154" s="5">
        <f t="shared" si="19"/>
        <v>0</v>
      </c>
      <c r="N154" s="5">
        <f t="shared" si="19"/>
        <v>0</v>
      </c>
      <c r="O154" s="5">
        <f t="shared" si="19"/>
        <v>0</v>
      </c>
      <c r="P154" s="5">
        <f t="shared" si="21"/>
        <v>0</v>
      </c>
      <c r="Q154" s="3"/>
      <c r="R154" s="5">
        <v>0</v>
      </c>
      <c r="S154" s="5">
        <f t="shared" si="22"/>
        <v>0</v>
      </c>
      <c r="T154" s="3"/>
      <c r="U154" s="3"/>
      <c r="V154" s="3"/>
      <c r="W154" s="3"/>
    </row>
    <row r="155" spans="1:23" s="6" customFormat="1" ht="12.75">
      <c r="A155" s="6" t="s">
        <v>58</v>
      </c>
      <c r="D155" s="7">
        <f>SUM(D140:D154)</f>
        <v>3335</v>
      </c>
      <c r="E155" s="7">
        <f>SUM(E140:E154)</f>
        <v>0</v>
      </c>
      <c r="F155" s="7">
        <f>SUM(F140:F154)</f>
        <v>0</v>
      </c>
      <c r="G155" s="7">
        <f aca="true" t="shared" si="23" ref="G155:O155">SUM(G140:G154)</f>
        <v>0</v>
      </c>
      <c r="H155" s="7">
        <f>SUM(H140:H154)</f>
        <v>0</v>
      </c>
      <c r="I155" s="7">
        <f t="shared" si="23"/>
        <v>0</v>
      </c>
      <c r="J155" s="7">
        <f t="shared" si="23"/>
        <v>0</v>
      </c>
      <c r="K155" s="7">
        <f t="shared" si="23"/>
        <v>0</v>
      </c>
      <c r="L155" s="7">
        <f t="shared" si="23"/>
        <v>0</v>
      </c>
      <c r="M155" s="7">
        <f t="shared" si="23"/>
        <v>0</v>
      </c>
      <c r="N155" s="7">
        <f t="shared" si="23"/>
        <v>0</v>
      </c>
      <c r="O155" s="7">
        <f t="shared" si="23"/>
        <v>0</v>
      </c>
      <c r="P155" s="7">
        <f>SUM(P140:P154)</f>
        <v>3335</v>
      </c>
      <c r="Q155" s="7">
        <f>P88-SUM(D21:F21)-P155</f>
        <v>0</v>
      </c>
      <c r="R155" s="7">
        <f>SUM(R140:R154)</f>
        <v>146650</v>
      </c>
      <c r="S155" s="11">
        <f t="shared" si="22"/>
        <v>-143315</v>
      </c>
      <c r="T155" s="8"/>
      <c r="U155" s="8"/>
      <c r="V155" s="8"/>
      <c r="W155" s="8"/>
    </row>
    <row r="156" spans="18:23" s="6" customFormat="1" ht="12.75">
      <c r="R156" s="7"/>
      <c r="S156" s="8"/>
      <c r="T156" s="8"/>
      <c r="U156" s="8"/>
      <c r="V156" s="8"/>
      <c r="W156" s="8"/>
    </row>
    <row r="157" spans="1:23" ht="12.75">
      <c r="A157" s="12" t="s">
        <v>14</v>
      </c>
      <c r="B157" s="2" t="s">
        <v>79</v>
      </c>
      <c r="C157" s="2"/>
      <c r="D157" s="3">
        <f aca="true" t="shared" si="24" ref="D157:E162">D23-D90</f>
        <v>0</v>
      </c>
      <c r="E157" s="3">
        <f t="shared" si="24"/>
        <v>0</v>
      </c>
      <c r="F157" s="3">
        <f aca="true" t="shared" si="25" ref="F157:O162">F23-F90</f>
        <v>0</v>
      </c>
      <c r="G157" s="3">
        <f t="shared" si="25"/>
        <v>0</v>
      </c>
      <c r="H157" s="3">
        <f aca="true" t="shared" si="26" ref="H157:H162">H23-H90</f>
        <v>0</v>
      </c>
      <c r="I157" s="3">
        <f t="shared" si="25"/>
        <v>0</v>
      </c>
      <c r="J157" s="3">
        <f t="shared" si="25"/>
        <v>0</v>
      </c>
      <c r="K157" s="3">
        <f t="shared" si="25"/>
        <v>0</v>
      </c>
      <c r="L157" s="3">
        <f t="shared" si="25"/>
        <v>0</v>
      </c>
      <c r="M157" s="3">
        <f t="shared" si="25"/>
        <v>0</v>
      </c>
      <c r="N157" s="3">
        <f t="shared" si="25"/>
        <v>0</v>
      </c>
      <c r="O157" s="3">
        <f t="shared" si="25"/>
        <v>0</v>
      </c>
      <c r="P157" s="3">
        <f aca="true" t="shared" si="27" ref="P157:P176">SUM(D157:O157)</f>
        <v>0</v>
      </c>
      <c r="Q157" s="3"/>
      <c r="R157" s="3">
        <v>176846</v>
      </c>
      <c r="S157" s="3">
        <f>+R157-P157</f>
        <v>176846</v>
      </c>
      <c r="T157" s="3"/>
      <c r="U157" s="3"/>
      <c r="V157" s="3"/>
      <c r="W157" s="3"/>
    </row>
    <row r="158" spans="1:23" ht="12.75">
      <c r="A158" s="12"/>
      <c r="B158" s="2" t="s">
        <v>80</v>
      </c>
      <c r="C158" s="2"/>
      <c r="D158" s="3">
        <f t="shared" si="24"/>
        <v>0</v>
      </c>
      <c r="E158" s="3">
        <f t="shared" si="24"/>
        <v>0</v>
      </c>
      <c r="F158" s="3">
        <f t="shared" si="25"/>
        <v>0</v>
      </c>
      <c r="G158" s="3">
        <f t="shared" si="25"/>
        <v>0</v>
      </c>
      <c r="H158" s="3">
        <f t="shared" si="26"/>
        <v>0</v>
      </c>
      <c r="I158" s="3">
        <f t="shared" si="25"/>
        <v>0</v>
      </c>
      <c r="J158" s="3">
        <f t="shared" si="25"/>
        <v>0</v>
      </c>
      <c r="K158" s="3">
        <f t="shared" si="25"/>
        <v>0</v>
      </c>
      <c r="L158" s="3">
        <f t="shared" si="25"/>
        <v>0</v>
      </c>
      <c r="M158" s="3">
        <f t="shared" si="25"/>
        <v>0</v>
      </c>
      <c r="N158" s="3">
        <f t="shared" si="25"/>
        <v>0</v>
      </c>
      <c r="O158" s="3">
        <f t="shared" si="25"/>
        <v>0</v>
      </c>
      <c r="P158" s="3">
        <f>SUM(D158:O158)</f>
        <v>0</v>
      </c>
      <c r="Q158" s="3"/>
      <c r="R158" s="3">
        <v>2500</v>
      </c>
      <c r="S158" s="3">
        <f aca="true" t="shared" si="28" ref="S158:S197">+R158-P158</f>
        <v>2500</v>
      </c>
      <c r="T158" s="3"/>
      <c r="U158" s="3"/>
      <c r="V158" s="3"/>
      <c r="W158" s="3"/>
    </row>
    <row r="159" spans="2:23" ht="12.75">
      <c r="B159" s="2" t="s">
        <v>27</v>
      </c>
      <c r="C159" s="2"/>
      <c r="D159" s="3">
        <f t="shared" si="24"/>
        <v>0</v>
      </c>
      <c r="E159" s="3">
        <f t="shared" si="24"/>
        <v>0</v>
      </c>
      <c r="F159" s="3">
        <f t="shared" si="25"/>
        <v>0</v>
      </c>
      <c r="G159" s="3">
        <f t="shared" si="25"/>
        <v>0</v>
      </c>
      <c r="H159" s="3">
        <f t="shared" si="26"/>
        <v>0</v>
      </c>
      <c r="I159" s="3">
        <f t="shared" si="25"/>
        <v>0</v>
      </c>
      <c r="J159" s="3">
        <f t="shared" si="25"/>
        <v>0</v>
      </c>
      <c r="K159" s="3">
        <f t="shared" si="25"/>
        <v>0</v>
      </c>
      <c r="L159" s="3">
        <f t="shared" si="25"/>
        <v>0</v>
      </c>
      <c r="M159" s="3">
        <f t="shared" si="25"/>
        <v>0</v>
      </c>
      <c r="N159" s="3">
        <f t="shared" si="25"/>
        <v>0</v>
      </c>
      <c r="O159" s="3">
        <f t="shared" si="25"/>
        <v>0</v>
      </c>
      <c r="P159" s="3">
        <f>SUM(D159:O159)</f>
        <v>0</v>
      </c>
      <c r="Q159" s="3"/>
      <c r="R159" s="3">
        <v>35450</v>
      </c>
      <c r="S159" s="3">
        <f t="shared" si="28"/>
        <v>35450</v>
      </c>
      <c r="T159" s="3"/>
      <c r="U159" s="3"/>
      <c r="V159" s="3"/>
      <c r="W159" s="3"/>
    </row>
    <row r="160" spans="2:23" ht="12.75">
      <c r="B160" s="2" t="s">
        <v>82</v>
      </c>
      <c r="C160" s="2"/>
      <c r="D160" s="3">
        <f t="shared" si="24"/>
        <v>0</v>
      </c>
      <c r="E160" s="3">
        <f t="shared" si="24"/>
        <v>0</v>
      </c>
      <c r="F160" s="3">
        <f t="shared" si="25"/>
        <v>0</v>
      </c>
      <c r="G160" s="3">
        <f t="shared" si="25"/>
        <v>0</v>
      </c>
      <c r="H160" s="3">
        <f t="shared" si="26"/>
        <v>0</v>
      </c>
      <c r="I160" s="3">
        <f t="shared" si="25"/>
        <v>0</v>
      </c>
      <c r="J160" s="3">
        <f t="shared" si="25"/>
        <v>0</v>
      </c>
      <c r="K160" s="3">
        <f t="shared" si="25"/>
        <v>0</v>
      </c>
      <c r="L160" s="3">
        <f t="shared" si="25"/>
        <v>0</v>
      </c>
      <c r="M160" s="3">
        <f t="shared" si="25"/>
        <v>0</v>
      </c>
      <c r="N160" s="3">
        <f t="shared" si="25"/>
        <v>0</v>
      </c>
      <c r="O160" s="3">
        <f t="shared" si="25"/>
        <v>0</v>
      </c>
      <c r="P160" s="3">
        <f>SUM(D160:O160)</f>
        <v>0</v>
      </c>
      <c r="Q160" s="3"/>
      <c r="R160" s="3"/>
      <c r="S160" s="3"/>
      <c r="T160" s="3"/>
      <c r="U160" s="3"/>
      <c r="V160" s="3"/>
      <c r="W160" s="3"/>
    </row>
    <row r="161" spans="2:23" ht="12.75">
      <c r="B161" s="2" t="s">
        <v>99</v>
      </c>
      <c r="C161" s="2"/>
      <c r="D161" s="3">
        <f t="shared" si="24"/>
        <v>0</v>
      </c>
      <c r="E161" s="3">
        <f t="shared" si="24"/>
        <v>0</v>
      </c>
      <c r="F161" s="3">
        <f t="shared" si="25"/>
        <v>0</v>
      </c>
      <c r="G161" s="3">
        <f t="shared" si="25"/>
        <v>0</v>
      </c>
      <c r="H161" s="3">
        <f t="shared" si="26"/>
        <v>0</v>
      </c>
      <c r="I161" s="3">
        <f t="shared" si="25"/>
        <v>0</v>
      </c>
      <c r="J161" s="3">
        <f t="shared" si="25"/>
        <v>0</v>
      </c>
      <c r="K161" s="3">
        <f t="shared" si="25"/>
        <v>0</v>
      </c>
      <c r="L161" s="3">
        <f t="shared" si="25"/>
        <v>0</v>
      </c>
      <c r="M161" s="3">
        <f t="shared" si="25"/>
        <v>0</v>
      </c>
      <c r="N161" s="3">
        <f t="shared" si="25"/>
        <v>0</v>
      </c>
      <c r="O161" s="3">
        <f t="shared" si="25"/>
        <v>0</v>
      </c>
      <c r="P161" s="3">
        <f>SUM(D161:O161)</f>
        <v>0</v>
      </c>
      <c r="Q161" s="3"/>
      <c r="R161" s="3"/>
      <c r="S161" s="3"/>
      <c r="T161" s="3"/>
      <c r="U161" s="3"/>
      <c r="V161" s="3"/>
      <c r="W161" s="3"/>
    </row>
    <row r="162" spans="1:23" ht="12.75">
      <c r="A162" s="1" t="s">
        <v>81</v>
      </c>
      <c r="B162" s="2" t="s">
        <v>88</v>
      </c>
      <c r="C162" s="2"/>
      <c r="D162" s="5">
        <f t="shared" si="24"/>
        <v>0</v>
      </c>
      <c r="E162" s="5">
        <f t="shared" si="24"/>
        <v>0</v>
      </c>
      <c r="F162" s="5">
        <f t="shared" si="25"/>
        <v>0</v>
      </c>
      <c r="G162" s="5">
        <f t="shared" si="25"/>
        <v>0</v>
      </c>
      <c r="H162" s="5">
        <f t="shared" si="26"/>
        <v>0</v>
      </c>
      <c r="I162" s="5">
        <f t="shared" si="25"/>
        <v>0</v>
      </c>
      <c r="J162" s="5">
        <f t="shared" si="25"/>
        <v>0</v>
      </c>
      <c r="K162" s="5">
        <f t="shared" si="25"/>
        <v>0</v>
      </c>
      <c r="L162" s="5">
        <f t="shared" si="25"/>
        <v>0</v>
      </c>
      <c r="M162" s="5">
        <f t="shared" si="25"/>
        <v>0</v>
      </c>
      <c r="N162" s="5">
        <f t="shared" si="25"/>
        <v>0</v>
      </c>
      <c r="O162" s="5">
        <f t="shared" si="25"/>
        <v>0</v>
      </c>
      <c r="P162" s="5">
        <f>SUM(D162:O162)</f>
        <v>0</v>
      </c>
      <c r="Q162" s="3"/>
      <c r="R162" s="3">
        <v>6480</v>
      </c>
      <c r="S162" s="3">
        <f t="shared" si="28"/>
        <v>6480</v>
      </c>
      <c r="T162" s="3"/>
      <c r="U162" s="3"/>
      <c r="V162" s="3"/>
      <c r="W162" s="3"/>
    </row>
    <row r="163" spans="2:23" ht="12.75">
      <c r="B163" s="2" t="s">
        <v>83</v>
      </c>
      <c r="C163" s="2"/>
      <c r="D163" s="3">
        <f>SUM(D157:D162)</f>
        <v>0</v>
      </c>
      <c r="E163" s="3">
        <f>SUM(E157:E162)</f>
        <v>0</v>
      </c>
      <c r="F163" s="3">
        <f>SUM(F157:F162)</f>
        <v>0</v>
      </c>
      <c r="G163" s="3">
        <f aca="true" t="shared" si="29" ref="G163:O163">SUM(G157:G162)</f>
        <v>0</v>
      </c>
      <c r="H163" s="3">
        <f>SUM(H157:H162)</f>
        <v>0</v>
      </c>
      <c r="I163" s="3">
        <f t="shared" si="29"/>
        <v>0</v>
      </c>
      <c r="J163" s="3">
        <f t="shared" si="29"/>
        <v>0</v>
      </c>
      <c r="K163" s="3">
        <f t="shared" si="29"/>
        <v>0</v>
      </c>
      <c r="L163" s="3">
        <f t="shared" si="29"/>
        <v>0</v>
      </c>
      <c r="M163" s="3">
        <f t="shared" si="29"/>
        <v>0</v>
      </c>
      <c r="N163" s="3">
        <f t="shared" si="29"/>
        <v>0</v>
      </c>
      <c r="O163" s="3">
        <f t="shared" si="29"/>
        <v>0</v>
      </c>
      <c r="P163" s="3">
        <f t="shared" si="27"/>
        <v>0</v>
      </c>
      <c r="Q163" s="3">
        <f>-P96+SUM(D29:F29)-P163</f>
        <v>0</v>
      </c>
      <c r="R163" s="3">
        <v>0</v>
      </c>
      <c r="S163" s="3">
        <f t="shared" si="28"/>
        <v>0</v>
      </c>
      <c r="T163" s="3"/>
      <c r="U163" s="3"/>
      <c r="V163" s="3"/>
      <c r="W163" s="3"/>
    </row>
    <row r="164" spans="2:23" ht="12.75">
      <c r="B164" s="2"/>
      <c r="C164" s="2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>
        <v>10250</v>
      </c>
      <c r="S164" s="3">
        <f t="shared" si="28"/>
        <v>10250</v>
      </c>
      <c r="T164" s="3"/>
      <c r="U164" s="3"/>
      <c r="V164" s="3"/>
      <c r="W164" s="3"/>
    </row>
    <row r="165" spans="2:23" ht="12.75">
      <c r="B165" s="2" t="s">
        <v>15</v>
      </c>
      <c r="C165" s="2"/>
      <c r="D165" s="3">
        <f aca="true" t="shared" si="30" ref="D165:E170">D31-D98</f>
        <v>0</v>
      </c>
      <c r="E165" s="3">
        <f t="shared" si="30"/>
        <v>0</v>
      </c>
      <c r="F165" s="3">
        <f aca="true" t="shared" si="31" ref="F165:O197">F31-F98</f>
        <v>0</v>
      </c>
      <c r="G165" s="3">
        <f t="shared" si="31"/>
        <v>0</v>
      </c>
      <c r="H165" s="3">
        <f aca="true" t="shared" si="32" ref="H165:H189">H31-H98</f>
        <v>0</v>
      </c>
      <c r="I165" s="3">
        <f t="shared" si="31"/>
        <v>0</v>
      </c>
      <c r="J165" s="3">
        <f t="shared" si="31"/>
        <v>0</v>
      </c>
      <c r="K165" s="3">
        <f t="shared" si="31"/>
        <v>0</v>
      </c>
      <c r="L165" s="3">
        <f t="shared" si="31"/>
        <v>0</v>
      </c>
      <c r="M165" s="3">
        <f t="shared" si="31"/>
        <v>0</v>
      </c>
      <c r="N165" s="3">
        <f t="shared" si="31"/>
        <v>0</v>
      </c>
      <c r="O165" s="3">
        <f t="shared" si="31"/>
        <v>0</v>
      </c>
      <c r="P165" s="3">
        <f t="shared" si="27"/>
        <v>0</v>
      </c>
      <c r="Q165" s="3"/>
      <c r="R165" s="3">
        <v>0</v>
      </c>
      <c r="S165" s="3">
        <f t="shared" si="28"/>
        <v>0</v>
      </c>
      <c r="T165" s="3"/>
      <c r="U165" s="3"/>
      <c r="V165" s="3"/>
      <c r="W165" s="3"/>
    </row>
    <row r="166" spans="2:23" ht="12.75">
      <c r="B166" s="2" t="s">
        <v>62</v>
      </c>
      <c r="C166" s="2"/>
      <c r="D166" s="3">
        <f t="shared" si="30"/>
        <v>0</v>
      </c>
      <c r="E166" s="3">
        <f t="shared" si="30"/>
        <v>0</v>
      </c>
      <c r="F166" s="3">
        <f t="shared" si="31"/>
        <v>0</v>
      </c>
      <c r="G166" s="3">
        <f t="shared" si="31"/>
        <v>0</v>
      </c>
      <c r="H166" s="3">
        <f t="shared" si="32"/>
        <v>0</v>
      </c>
      <c r="I166" s="3">
        <f t="shared" si="31"/>
        <v>0</v>
      </c>
      <c r="J166" s="3">
        <f t="shared" si="31"/>
        <v>0</v>
      </c>
      <c r="K166" s="3">
        <f t="shared" si="31"/>
        <v>0</v>
      </c>
      <c r="L166" s="3">
        <f t="shared" si="31"/>
        <v>0</v>
      </c>
      <c r="M166" s="3">
        <f t="shared" si="31"/>
        <v>0</v>
      </c>
      <c r="N166" s="3">
        <f t="shared" si="31"/>
        <v>0</v>
      </c>
      <c r="O166" s="3">
        <f t="shared" si="31"/>
        <v>0</v>
      </c>
      <c r="P166" s="3">
        <f t="shared" si="27"/>
        <v>0</v>
      </c>
      <c r="Q166" s="3"/>
      <c r="R166" s="3">
        <v>1500</v>
      </c>
      <c r="S166" s="3">
        <f t="shared" si="28"/>
        <v>1500</v>
      </c>
      <c r="T166" s="3"/>
      <c r="U166" s="3"/>
      <c r="V166" s="3"/>
      <c r="W166" s="3"/>
    </row>
    <row r="167" spans="2:23" ht="12.75">
      <c r="B167" s="2" t="s">
        <v>16</v>
      </c>
      <c r="C167" s="2"/>
      <c r="D167" s="3">
        <f t="shared" si="30"/>
        <v>0</v>
      </c>
      <c r="E167" s="3">
        <f t="shared" si="30"/>
        <v>0</v>
      </c>
      <c r="F167" s="3">
        <f t="shared" si="31"/>
        <v>0</v>
      </c>
      <c r="G167" s="3">
        <f t="shared" si="31"/>
        <v>0</v>
      </c>
      <c r="H167" s="3">
        <f t="shared" si="32"/>
        <v>0</v>
      </c>
      <c r="I167" s="3">
        <f t="shared" si="31"/>
        <v>0</v>
      </c>
      <c r="J167" s="3">
        <f t="shared" si="31"/>
        <v>0</v>
      </c>
      <c r="K167" s="3">
        <f t="shared" si="31"/>
        <v>0</v>
      </c>
      <c r="L167" s="3">
        <f t="shared" si="31"/>
        <v>0</v>
      </c>
      <c r="M167" s="3">
        <f t="shared" si="31"/>
        <v>0</v>
      </c>
      <c r="N167" s="3">
        <f t="shared" si="31"/>
        <v>0</v>
      </c>
      <c r="O167" s="3">
        <f t="shared" si="31"/>
        <v>0</v>
      </c>
      <c r="P167" s="3">
        <f t="shared" si="27"/>
        <v>0</v>
      </c>
      <c r="Q167" s="3"/>
      <c r="R167" s="3">
        <v>2900</v>
      </c>
      <c r="S167" s="3">
        <f t="shared" si="28"/>
        <v>2900</v>
      </c>
      <c r="T167" s="3"/>
      <c r="U167" s="3"/>
      <c r="V167" s="3"/>
      <c r="W167" s="3"/>
    </row>
    <row r="168" spans="2:23" ht="12.75">
      <c r="B168" s="2" t="s">
        <v>17</v>
      </c>
      <c r="C168" s="2"/>
      <c r="D168" s="3">
        <f t="shared" si="30"/>
        <v>0</v>
      </c>
      <c r="E168" s="3">
        <f t="shared" si="30"/>
        <v>0</v>
      </c>
      <c r="F168" s="3">
        <f t="shared" si="31"/>
        <v>-10</v>
      </c>
      <c r="G168" s="3">
        <f t="shared" si="31"/>
        <v>-10</v>
      </c>
      <c r="H168" s="3">
        <f t="shared" si="32"/>
        <v>-10</v>
      </c>
      <c r="I168" s="3">
        <f t="shared" si="31"/>
        <v>0</v>
      </c>
      <c r="J168" s="3">
        <f t="shared" si="31"/>
        <v>0</v>
      </c>
      <c r="K168" s="3">
        <f t="shared" si="31"/>
        <v>0</v>
      </c>
      <c r="L168" s="3">
        <f t="shared" si="31"/>
        <v>0</v>
      </c>
      <c r="M168" s="3">
        <f t="shared" si="31"/>
        <v>0</v>
      </c>
      <c r="N168" s="3">
        <f t="shared" si="31"/>
        <v>0</v>
      </c>
      <c r="O168" s="3">
        <f t="shared" si="31"/>
        <v>0</v>
      </c>
      <c r="P168" s="3">
        <f t="shared" si="27"/>
        <v>-30</v>
      </c>
      <c r="Q168" s="3"/>
      <c r="R168" s="3">
        <v>0</v>
      </c>
      <c r="S168" s="3">
        <f t="shared" si="28"/>
        <v>30</v>
      </c>
      <c r="T168" s="3"/>
      <c r="U168" s="3"/>
      <c r="V168" s="3"/>
      <c r="W168" s="3"/>
    </row>
    <row r="169" spans="2:23" ht="12.75">
      <c r="B169" s="2" t="s">
        <v>35</v>
      </c>
      <c r="C169" s="2"/>
      <c r="D169" s="3">
        <f t="shared" si="30"/>
        <v>0</v>
      </c>
      <c r="E169" s="3">
        <f t="shared" si="30"/>
        <v>0</v>
      </c>
      <c r="F169" s="3">
        <f t="shared" si="31"/>
        <v>0</v>
      </c>
      <c r="G169" s="3">
        <f t="shared" si="31"/>
        <v>0</v>
      </c>
      <c r="H169" s="3">
        <f t="shared" si="32"/>
        <v>0</v>
      </c>
      <c r="I169" s="3">
        <f t="shared" si="31"/>
        <v>0</v>
      </c>
      <c r="J169" s="3">
        <f t="shared" si="31"/>
        <v>0</v>
      </c>
      <c r="K169" s="3">
        <f t="shared" si="31"/>
        <v>0</v>
      </c>
      <c r="L169" s="3">
        <f t="shared" si="31"/>
        <v>0</v>
      </c>
      <c r="M169" s="3">
        <f t="shared" si="31"/>
        <v>0</v>
      </c>
      <c r="N169" s="3">
        <f t="shared" si="31"/>
        <v>0</v>
      </c>
      <c r="O169" s="3">
        <f t="shared" si="31"/>
        <v>0</v>
      </c>
      <c r="P169" s="3">
        <f t="shared" si="27"/>
        <v>0</v>
      </c>
      <c r="Q169" s="3"/>
      <c r="R169" s="3">
        <v>20120</v>
      </c>
      <c r="S169" s="3">
        <f t="shared" si="28"/>
        <v>20120</v>
      </c>
      <c r="T169" s="3"/>
      <c r="U169" s="3"/>
      <c r="V169" s="3"/>
      <c r="W169" s="3"/>
    </row>
    <row r="170" spans="2:23" ht="12.75">
      <c r="B170" s="2" t="s">
        <v>63</v>
      </c>
      <c r="C170" s="2"/>
      <c r="D170" s="3">
        <f t="shared" si="30"/>
        <v>-55.91</v>
      </c>
      <c r="E170" s="3">
        <f t="shared" si="30"/>
        <v>0</v>
      </c>
      <c r="F170" s="3">
        <f t="shared" si="31"/>
        <v>0</v>
      </c>
      <c r="G170" s="3">
        <f t="shared" si="31"/>
        <v>0</v>
      </c>
      <c r="H170" s="3">
        <f t="shared" si="32"/>
        <v>0</v>
      </c>
      <c r="I170" s="3">
        <f t="shared" si="31"/>
        <v>0</v>
      </c>
      <c r="J170" s="3">
        <f t="shared" si="31"/>
        <v>0</v>
      </c>
      <c r="K170" s="3">
        <f t="shared" si="31"/>
        <v>0</v>
      </c>
      <c r="L170" s="3">
        <f t="shared" si="31"/>
        <v>0</v>
      </c>
      <c r="M170" s="3">
        <f t="shared" si="31"/>
        <v>0</v>
      </c>
      <c r="N170" s="3">
        <f t="shared" si="31"/>
        <v>0</v>
      </c>
      <c r="O170" s="3">
        <f t="shared" si="31"/>
        <v>0</v>
      </c>
      <c r="P170" s="3">
        <f t="shared" si="27"/>
        <v>-55.91</v>
      </c>
      <c r="Q170" s="3"/>
      <c r="R170" s="3">
        <v>2500</v>
      </c>
      <c r="S170" s="3">
        <f t="shared" si="28"/>
        <v>2555.91</v>
      </c>
      <c r="T170" s="3"/>
      <c r="U170" s="3"/>
      <c r="V170" s="3"/>
      <c r="W170" s="3"/>
    </row>
    <row r="171" spans="2:23" ht="12.75">
      <c r="B171" s="2" t="s">
        <v>18</v>
      </c>
      <c r="C171" s="2"/>
      <c r="D171" s="3">
        <f aca="true" t="shared" si="33" ref="D171:E197">D37-D104</f>
        <v>0</v>
      </c>
      <c r="E171" s="3">
        <f t="shared" si="33"/>
        <v>0</v>
      </c>
      <c r="F171" s="3">
        <f t="shared" si="31"/>
        <v>0</v>
      </c>
      <c r="G171" s="3">
        <f t="shared" si="31"/>
        <v>0</v>
      </c>
      <c r="H171" s="3">
        <f t="shared" si="32"/>
        <v>0</v>
      </c>
      <c r="I171" s="3">
        <f t="shared" si="31"/>
        <v>0</v>
      </c>
      <c r="J171" s="3">
        <f t="shared" si="31"/>
        <v>0</v>
      </c>
      <c r="K171" s="3">
        <f t="shared" si="31"/>
        <v>0</v>
      </c>
      <c r="L171" s="3">
        <f t="shared" si="31"/>
        <v>0</v>
      </c>
      <c r="M171" s="3">
        <f t="shared" si="31"/>
        <v>0</v>
      </c>
      <c r="N171" s="3">
        <f t="shared" si="31"/>
        <v>0</v>
      </c>
      <c r="O171" s="3">
        <f t="shared" si="31"/>
        <v>0</v>
      </c>
      <c r="P171" s="3">
        <f t="shared" si="27"/>
        <v>0</v>
      </c>
      <c r="Q171" s="3"/>
      <c r="R171" s="3">
        <v>6000</v>
      </c>
      <c r="S171" s="3">
        <f t="shared" si="28"/>
        <v>6000</v>
      </c>
      <c r="T171" s="3"/>
      <c r="U171" s="3"/>
      <c r="V171" s="3"/>
      <c r="W171" s="3"/>
    </row>
    <row r="172" spans="2:23" ht="12.75">
      <c r="B172" s="2" t="s">
        <v>19</v>
      </c>
      <c r="C172" s="4"/>
      <c r="D172" s="3">
        <f t="shared" si="33"/>
        <v>0</v>
      </c>
      <c r="E172" s="3">
        <f t="shared" si="33"/>
        <v>0</v>
      </c>
      <c r="F172" s="3">
        <f t="shared" si="31"/>
        <v>0</v>
      </c>
      <c r="G172" s="3">
        <f t="shared" si="31"/>
        <v>0</v>
      </c>
      <c r="H172" s="3">
        <f t="shared" si="32"/>
        <v>0</v>
      </c>
      <c r="I172" s="3">
        <f t="shared" si="31"/>
        <v>0</v>
      </c>
      <c r="J172" s="3">
        <f t="shared" si="31"/>
        <v>0</v>
      </c>
      <c r="K172" s="3">
        <f t="shared" si="31"/>
        <v>0</v>
      </c>
      <c r="L172" s="3">
        <f t="shared" si="31"/>
        <v>0</v>
      </c>
      <c r="M172" s="3">
        <f t="shared" si="31"/>
        <v>0</v>
      </c>
      <c r="N172" s="3">
        <f t="shared" si="31"/>
        <v>0</v>
      </c>
      <c r="O172" s="3">
        <f t="shared" si="31"/>
        <v>0</v>
      </c>
      <c r="P172" s="3">
        <f t="shared" si="27"/>
        <v>0</v>
      </c>
      <c r="Q172" s="3"/>
      <c r="R172" s="3">
        <v>0</v>
      </c>
      <c r="S172" s="3">
        <f t="shared" si="28"/>
        <v>0</v>
      </c>
      <c r="T172" s="3"/>
      <c r="U172" s="3"/>
      <c r="V172" s="3"/>
      <c r="W172" s="3"/>
    </row>
    <row r="173" spans="2:23" ht="12.75">
      <c r="B173" s="2" t="s">
        <v>87</v>
      </c>
      <c r="C173" s="2"/>
      <c r="D173" s="3">
        <f t="shared" si="33"/>
        <v>-15.25</v>
      </c>
      <c r="E173" s="3">
        <f t="shared" si="33"/>
        <v>0</v>
      </c>
      <c r="F173" s="3">
        <f t="shared" si="31"/>
        <v>-7.5</v>
      </c>
      <c r="G173" s="3">
        <f t="shared" si="31"/>
        <v>-7.5</v>
      </c>
      <c r="H173" s="3">
        <f t="shared" si="32"/>
        <v>-7.75</v>
      </c>
      <c r="I173" s="3">
        <f t="shared" si="31"/>
        <v>0</v>
      </c>
      <c r="J173" s="3">
        <f t="shared" si="31"/>
        <v>0</v>
      </c>
      <c r="K173" s="3">
        <f t="shared" si="31"/>
        <v>0</v>
      </c>
      <c r="L173" s="3">
        <f t="shared" si="31"/>
        <v>0</v>
      </c>
      <c r="M173" s="3">
        <f t="shared" si="31"/>
        <v>0</v>
      </c>
      <c r="N173" s="3">
        <f t="shared" si="31"/>
        <v>0</v>
      </c>
      <c r="O173" s="3">
        <f t="shared" si="31"/>
        <v>0</v>
      </c>
      <c r="P173" s="3">
        <f t="shared" si="27"/>
        <v>-38</v>
      </c>
      <c r="Q173" s="3"/>
      <c r="R173" s="3">
        <v>3000</v>
      </c>
      <c r="S173" s="3">
        <f t="shared" si="28"/>
        <v>3038</v>
      </c>
      <c r="T173" s="3"/>
      <c r="U173" s="3"/>
      <c r="V173" s="3"/>
      <c r="W173" s="3"/>
    </row>
    <row r="174" spans="2:23" ht="12.75">
      <c r="B174" s="2" t="s">
        <v>20</v>
      </c>
      <c r="C174" s="2"/>
      <c r="D174" s="3">
        <f t="shared" si="33"/>
        <v>0</v>
      </c>
      <c r="E174" s="3">
        <f t="shared" si="33"/>
        <v>0</v>
      </c>
      <c r="F174" s="3">
        <f t="shared" si="31"/>
        <v>0</v>
      </c>
      <c r="G174" s="3">
        <f t="shared" si="31"/>
        <v>0</v>
      </c>
      <c r="H174" s="3">
        <f t="shared" si="32"/>
        <v>0</v>
      </c>
      <c r="I174" s="3">
        <f t="shared" si="31"/>
        <v>0</v>
      </c>
      <c r="J174" s="3">
        <f t="shared" si="31"/>
        <v>0</v>
      </c>
      <c r="K174" s="3">
        <f t="shared" si="31"/>
        <v>0</v>
      </c>
      <c r="L174" s="3">
        <f t="shared" si="31"/>
        <v>0</v>
      </c>
      <c r="M174" s="3">
        <f t="shared" si="31"/>
        <v>0</v>
      </c>
      <c r="N174" s="3">
        <f t="shared" si="31"/>
        <v>0</v>
      </c>
      <c r="O174" s="3">
        <f t="shared" si="31"/>
        <v>0</v>
      </c>
      <c r="P174" s="3">
        <f t="shared" si="27"/>
        <v>0</v>
      </c>
      <c r="Q174" s="3"/>
      <c r="R174" s="3">
        <v>400</v>
      </c>
      <c r="S174" s="3">
        <f t="shared" si="28"/>
        <v>400</v>
      </c>
      <c r="T174" s="3"/>
      <c r="U174" s="3"/>
      <c r="V174" s="3"/>
      <c r="W174" s="3"/>
    </row>
    <row r="175" spans="2:23" ht="12.75">
      <c r="B175" s="2" t="s">
        <v>21</v>
      </c>
      <c r="C175" s="2"/>
      <c r="D175" s="3">
        <f t="shared" si="33"/>
        <v>0</v>
      </c>
      <c r="E175" s="3">
        <f t="shared" si="33"/>
        <v>0</v>
      </c>
      <c r="F175" s="3">
        <f t="shared" si="31"/>
        <v>0</v>
      </c>
      <c r="G175" s="3">
        <f t="shared" si="31"/>
        <v>0</v>
      </c>
      <c r="H175" s="3">
        <f t="shared" si="32"/>
        <v>0</v>
      </c>
      <c r="I175" s="3">
        <f t="shared" si="31"/>
        <v>0</v>
      </c>
      <c r="J175" s="3">
        <f t="shared" si="31"/>
        <v>0</v>
      </c>
      <c r="K175" s="3">
        <f t="shared" si="31"/>
        <v>0</v>
      </c>
      <c r="L175" s="3">
        <f t="shared" si="31"/>
        <v>0</v>
      </c>
      <c r="M175" s="3">
        <f t="shared" si="31"/>
        <v>0</v>
      </c>
      <c r="N175" s="3">
        <f t="shared" si="31"/>
        <v>0</v>
      </c>
      <c r="O175" s="3">
        <f t="shared" si="31"/>
        <v>0</v>
      </c>
      <c r="P175" s="3">
        <f t="shared" si="27"/>
        <v>0</v>
      </c>
      <c r="Q175" s="3"/>
      <c r="R175" s="3">
        <v>0</v>
      </c>
      <c r="S175" s="3">
        <f t="shared" si="28"/>
        <v>0</v>
      </c>
      <c r="T175" s="3"/>
      <c r="U175" s="3"/>
      <c r="V175" s="3"/>
      <c r="W175" s="3"/>
    </row>
    <row r="176" spans="2:23" ht="12.75">
      <c r="B176" s="2" t="s">
        <v>22</v>
      </c>
      <c r="C176" s="2"/>
      <c r="D176" s="3">
        <f t="shared" si="33"/>
        <v>0</v>
      </c>
      <c r="E176" s="3">
        <f t="shared" si="33"/>
        <v>0</v>
      </c>
      <c r="F176" s="3">
        <f t="shared" si="31"/>
        <v>0</v>
      </c>
      <c r="G176" s="3">
        <f t="shared" si="31"/>
        <v>0</v>
      </c>
      <c r="H176" s="3">
        <f t="shared" si="32"/>
        <v>0</v>
      </c>
      <c r="I176" s="3">
        <f t="shared" si="31"/>
        <v>0</v>
      </c>
      <c r="J176" s="3">
        <f t="shared" si="31"/>
        <v>0</v>
      </c>
      <c r="K176" s="3">
        <f t="shared" si="31"/>
        <v>0</v>
      </c>
      <c r="L176" s="3">
        <f t="shared" si="31"/>
        <v>0</v>
      </c>
      <c r="M176" s="3">
        <f t="shared" si="31"/>
        <v>0</v>
      </c>
      <c r="N176" s="3">
        <f t="shared" si="31"/>
        <v>0</v>
      </c>
      <c r="O176" s="3">
        <f t="shared" si="31"/>
        <v>0</v>
      </c>
      <c r="P176" s="3">
        <f t="shared" si="27"/>
        <v>0</v>
      </c>
      <c r="Q176" s="3"/>
      <c r="R176" s="3">
        <v>19250</v>
      </c>
      <c r="S176" s="3">
        <f t="shared" si="28"/>
        <v>19250</v>
      </c>
      <c r="T176" s="3"/>
      <c r="U176" s="3"/>
      <c r="V176" s="3"/>
      <c r="W176" s="3"/>
    </row>
    <row r="177" spans="2:23" ht="12.75">
      <c r="B177" s="2" t="s">
        <v>23</v>
      </c>
      <c r="C177" s="2"/>
      <c r="D177" s="3">
        <f t="shared" si="33"/>
        <v>0</v>
      </c>
      <c r="E177" s="3">
        <f t="shared" si="33"/>
        <v>0</v>
      </c>
      <c r="F177" s="3">
        <f t="shared" si="31"/>
        <v>0</v>
      </c>
      <c r="G177" s="3">
        <f t="shared" si="31"/>
        <v>0</v>
      </c>
      <c r="H177" s="3">
        <f t="shared" si="32"/>
        <v>0</v>
      </c>
      <c r="I177" s="3">
        <f t="shared" si="31"/>
        <v>0</v>
      </c>
      <c r="J177" s="3">
        <f t="shared" si="31"/>
        <v>0</v>
      </c>
      <c r="K177" s="3">
        <f t="shared" si="31"/>
        <v>0</v>
      </c>
      <c r="L177" s="3">
        <f t="shared" si="31"/>
        <v>0</v>
      </c>
      <c r="M177" s="3">
        <f t="shared" si="31"/>
        <v>0</v>
      </c>
      <c r="N177" s="3">
        <f t="shared" si="31"/>
        <v>0</v>
      </c>
      <c r="O177" s="3">
        <f t="shared" si="31"/>
        <v>0</v>
      </c>
      <c r="P177" s="3">
        <f>SUM(D177:O177)</f>
        <v>0</v>
      </c>
      <c r="Q177" s="3"/>
      <c r="R177" s="3">
        <v>0</v>
      </c>
      <c r="S177" s="3">
        <f t="shared" si="28"/>
        <v>0</v>
      </c>
      <c r="T177" s="3"/>
      <c r="U177" s="3"/>
      <c r="V177" s="3"/>
      <c r="W177" s="3"/>
    </row>
    <row r="178" spans="2:23" ht="12.75">
      <c r="B178" s="2" t="s">
        <v>24</v>
      </c>
      <c r="C178" s="2"/>
      <c r="D178" s="3">
        <f t="shared" si="33"/>
        <v>0</v>
      </c>
      <c r="E178" s="3">
        <f t="shared" si="33"/>
        <v>0</v>
      </c>
      <c r="F178" s="3">
        <f t="shared" si="31"/>
        <v>0</v>
      </c>
      <c r="G178" s="3">
        <f t="shared" si="31"/>
        <v>0</v>
      </c>
      <c r="H178" s="3">
        <f t="shared" si="32"/>
        <v>0</v>
      </c>
      <c r="I178" s="3">
        <f t="shared" si="31"/>
        <v>0</v>
      </c>
      <c r="J178" s="3">
        <f t="shared" si="31"/>
        <v>0</v>
      </c>
      <c r="K178" s="3">
        <f t="shared" si="31"/>
        <v>0</v>
      </c>
      <c r="L178" s="3">
        <f t="shared" si="31"/>
        <v>0</v>
      </c>
      <c r="M178" s="3">
        <f t="shared" si="31"/>
        <v>0</v>
      </c>
      <c r="N178" s="3">
        <f t="shared" si="31"/>
        <v>0</v>
      </c>
      <c r="O178" s="3">
        <f t="shared" si="31"/>
        <v>0</v>
      </c>
      <c r="P178" s="3">
        <f>SUM(D178:O178)</f>
        <v>0</v>
      </c>
      <c r="Q178" s="3"/>
      <c r="R178" s="3">
        <v>12350</v>
      </c>
      <c r="S178" s="3">
        <f t="shared" si="28"/>
        <v>12350</v>
      </c>
      <c r="T178" s="3"/>
      <c r="U178" s="14"/>
      <c r="V178" s="3"/>
      <c r="W178" s="3"/>
    </row>
    <row r="179" spans="2:23" ht="12.75">
      <c r="B179" s="2" t="s">
        <v>25</v>
      </c>
      <c r="C179" s="2"/>
      <c r="D179" s="3">
        <f t="shared" si="33"/>
        <v>-63.42</v>
      </c>
      <c r="E179" s="3">
        <f t="shared" si="33"/>
        <v>0</v>
      </c>
      <c r="F179" s="3">
        <f t="shared" si="31"/>
        <v>0</v>
      </c>
      <c r="G179" s="3">
        <f t="shared" si="31"/>
        <v>549.56</v>
      </c>
      <c r="H179" s="3">
        <f t="shared" si="32"/>
        <v>0</v>
      </c>
      <c r="I179" s="3">
        <f t="shared" si="31"/>
        <v>0</v>
      </c>
      <c r="J179" s="3">
        <f t="shared" si="31"/>
        <v>0</v>
      </c>
      <c r="K179" s="3">
        <f t="shared" si="31"/>
        <v>0</v>
      </c>
      <c r="L179" s="3">
        <f t="shared" si="31"/>
        <v>0</v>
      </c>
      <c r="M179" s="3">
        <f t="shared" si="31"/>
        <v>0</v>
      </c>
      <c r="N179" s="3">
        <f t="shared" si="31"/>
        <v>0</v>
      </c>
      <c r="O179" s="3">
        <f t="shared" si="31"/>
        <v>0</v>
      </c>
      <c r="P179" s="3">
        <f>SUM(D179:O179)</f>
        <v>486.13999999999993</v>
      </c>
      <c r="Q179" s="3"/>
      <c r="R179" s="3">
        <v>3024</v>
      </c>
      <c r="S179" s="3">
        <f t="shared" si="28"/>
        <v>2537.86</v>
      </c>
      <c r="T179" s="3"/>
      <c r="U179" s="3"/>
      <c r="V179" s="3"/>
      <c r="W179" s="3"/>
    </row>
    <row r="180" spans="2:23" ht="12.75">
      <c r="B180" s="2" t="s">
        <v>66</v>
      </c>
      <c r="C180" s="2"/>
      <c r="D180" s="3">
        <f t="shared" si="33"/>
        <v>0</v>
      </c>
      <c r="E180" s="3">
        <f t="shared" si="33"/>
        <v>0</v>
      </c>
      <c r="F180" s="3">
        <f t="shared" si="31"/>
        <v>0</v>
      </c>
      <c r="G180" s="3">
        <f t="shared" si="31"/>
        <v>0</v>
      </c>
      <c r="H180" s="3">
        <f t="shared" si="32"/>
        <v>0</v>
      </c>
      <c r="I180" s="3">
        <f t="shared" si="31"/>
        <v>0</v>
      </c>
      <c r="J180" s="3">
        <f t="shared" si="31"/>
        <v>0</v>
      </c>
      <c r="K180" s="3">
        <f t="shared" si="31"/>
        <v>0</v>
      </c>
      <c r="L180" s="3">
        <f t="shared" si="31"/>
        <v>0</v>
      </c>
      <c r="M180" s="3">
        <f t="shared" si="31"/>
        <v>0</v>
      </c>
      <c r="N180" s="3">
        <f t="shared" si="31"/>
        <v>0</v>
      </c>
      <c r="O180" s="3">
        <f t="shared" si="31"/>
        <v>0</v>
      </c>
      <c r="P180" s="3">
        <f>SUM(D180:O180)</f>
        <v>0</v>
      </c>
      <c r="Q180" s="3"/>
      <c r="R180" s="3">
        <v>300</v>
      </c>
      <c r="S180" s="3">
        <f t="shared" si="28"/>
        <v>300</v>
      </c>
      <c r="T180" s="3"/>
      <c r="U180" s="3"/>
      <c r="V180" s="3"/>
      <c r="W180" s="3"/>
    </row>
    <row r="181" spans="2:23" ht="12.75">
      <c r="B181" s="2" t="s">
        <v>26</v>
      </c>
      <c r="C181" s="2"/>
      <c r="D181" s="3">
        <f t="shared" si="33"/>
        <v>16.36</v>
      </c>
      <c r="E181" s="3">
        <f t="shared" si="33"/>
        <v>0</v>
      </c>
      <c r="F181" s="3">
        <f t="shared" si="31"/>
        <v>0</v>
      </c>
      <c r="G181" s="3">
        <f t="shared" si="31"/>
        <v>23.93</v>
      </c>
      <c r="H181" s="3">
        <f t="shared" si="32"/>
        <v>0</v>
      </c>
      <c r="I181" s="3">
        <f t="shared" si="31"/>
        <v>0</v>
      </c>
      <c r="J181" s="3">
        <f t="shared" si="31"/>
        <v>0</v>
      </c>
      <c r="K181" s="3">
        <f t="shared" si="31"/>
        <v>0</v>
      </c>
      <c r="L181" s="3">
        <f t="shared" si="31"/>
        <v>0</v>
      </c>
      <c r="M181" s="3">
        <f t="shared" si="31"/>
        <v>0</v>
      </c>
      <c r="N181" s="3">
        <f t="shared" si="31"/>
        <v>0</v>
      </c>
      <c r="O181" s="3">
        <f t="shared" si="31"/>
        <v>0</v>
      </c>
      <c r="P181" s="3">
        <f>SUM(D181:O181)</f>
        <v>40.29</v>
      </c>
      <c r="Q181" s="3"/>
      <c r="R181" s="3">
        <v>250</v>
      </c>
      <c r="S181" s="3">
        <f t="shared" si="28"/>
        <v>209.71</v>
      </c>
      <c r="T181" s="3"/>
      <c r="U181" s="3"/>
      <c r="V181" s="3"/>
      <c r="W181" s="3"/>
    </row>
    <row r="182" spans="2:23" ht="12.75">
      <c r="B182" s="2" t="s">
        <v>100</v>
      </c>
      <c r="C182" s="2"/>
      <c r="D182" s="3">
        <f t="shared" si="33"/>
        <v>0</v>
      </c>
      <c r="E182" s="3">
        <f t="shared" si="33"/>
        <v>0</v>
      </c>
      <c r="F182" s="3">
        <f t="shared" si="31"/>
        <v>0</v>
      </c>
      <c r="G182" s="3">
        <f t="shared" si="31"/>
        <v>0</v>
      </c>
      <c r="H182" s="3">
        <f t="shared" si="32"/>
        <v>0</v>
      </c>
      <c r="I182" s="3">
        <f t="shared" si="31"/>
        <v>0</v>
      </c>
      <c r="J182" s="3">
        <f t="shared" si="31"/>
        <v>0</v>
      </c>
      <c r="K182" s="3">
        <f t="shared" si="31"/>
        <v>0</v>
      </c>
      <c r="L182" s="3">
        <f t="shared" si="31"/>
        <v>0</v>
      </c>
      <c r="M182" s="3">
        <f t="shared" si="31"/>
        <v>0</v>
      </c>
      <c r="N182" s="3">
        <f t="shared" si="31"/>
        <v>0</v>
      </c>
      <c r="O182" s="3">
        <f t="shared" si="31"/>
        <v>0</v>
      </c>
      <c r="P182" s="3">
        <f aca="true" t="shared" si="34" ref="P182:P195">SUM(D182:O182)</f>
        <v>0</v>
      </c>
      <c r="Q182" s="3"/>
      <c r="R182" s="3"/>
      <c r="S182" s="3"/>
      <c r="T182" s="3"/>
      <c r="U182" s="3"/>
      <c r="V182" s="3"/>
      <c r="W182" s="3"/>
    </row>
    <row r="183" spans="2:23" ht="12.75">
      <c r="B183" s="2" t="s">
        <v>101</v>
      </c>
      <c r="C183" s="2"/>
      <c r="D183" s="3">
        <f t="shared" si="33"/>
        <v>0</v>
      </c>
      <c r="E183" s="3">
        <f t="shared" si="33"/>
        <v>0</v>
      </c>
      <c r="F183" s="3">
        <f t="shared" si="31"/>
        <v>0</v>
      </c>
      <c r="G183" s="3">
        <f t="shared" si="31"/>
        <v>0</v>
      </c>
      <c r="H183" s="3">
        <f t="shared" si="32"/>
        <v>0</v>
      </c>
      <c r="I183" s="3">
        <f t="shared" si="31"/>
        <v>0</v>
      </c>
      <c r="J183" s="3">
        <f t="shared" si="31"/>
        <v>0</v>
      </c>
      <c r="K183" s="3">
        <f t="shared" si="31"/>
        <v>0</v>
      </c>
      <c r="L183" s="3">
        <f t="shared" si="31"/>
        <v>0</v>
      </c>
      <c r="M183" s="3">
        <f t="shared" si="31"/>
        <v>0</v>
      </c>
      <c r="N183" s="3">
        <f t="shared" si="31"/>
        <v>0</v>
      </c>
      <c r="O183" s="3">
        <f t="shared" si="31"/>
        <v>0</v>
      </c>
      <c r="P183" s="3">
        <f t="shared" si="34"/>
        <v>0</v>
      </c>
      <c r="Q183" s="3"/>
      <c r="R183" s="3"/>
      <c r="S183" s="3"/>
      <c r="T183" s="3"/>
      <c r="U183" s="3"/>
      <c r="V183" s="3"/>
      <c r="W183" s="3"/>
    </row>
    <row r="184" spans="2:23" ht="12.75">
      <c r="B184" s="2" t="s">
        <v>102</v>
      </c>
      <c r="C184" s="2"/>
      <c r="D184" s="3">
        <f t="shared" si="33"/>
        <v>0</v>
      </c>
      <c r="E184" s="3">
        <f t="shared" si="33"/>
        <v>0</v>
      </c>
      <c r="F184" s="3">
        <f t="shared" si="31"/>
        <v>0</v>
      </c>
      <c r="G184" s="3">
        <f t="shared" si="31"/>
        <v>0</v>
      </c>
      <c r="H184" s="3">
        <f t="shared" si="32"/>
        <v>0</v>
      </c>
      <c r="I184" s="3">
        <f t="shared" si="31"/>
        <v>0</v>
      </c>
      <c r="J184" s="3">
        <f t="shared" si="31"/>
        <v>0</v>
      </c>
      <c r="K184" s="3">
        <f t="shared" si="31"/>
        <v>0</v>
      </c>
      <c r="L184" s="3">
        <f t="shared" si="31"/>
        <v>0</v>
      </c>
      <c r="M184" s="3">
        <f t="shared" si="31"/>
        <v>0</v>
      </c>
      <c r="N184" s="3">
        <f t="shared" si="31"/>
        <v>0</v>
      </c>
      <c r="O184" s="3">
        <f t="shared" si="31"/>
        <v>0</v>
      </c>
      <c r="P184" s="3">
        <f t="shared" si="34"/>
        <v>0</v>
      </c>
      <c r="Q184" s="3"/>
      <c r="R184" s="3"/>
      <c r="S184" s="3"/>
      <c r="T184" s="3"/>
      <c r="U184" s="3"/>
      <c r="V184" s="3"/>
      <c r="W184" s="3"/>
    </row>
    <row r="185" spans="2:23" ht="12.75">
      <c r="B185" s="2" t="s">
        <v>103</v>
      </c>
      <c r="C185" s="2"/>
      <c r="D185" s="3">
        <f t="shared" si="33"/>
        <v>0</v>
      </c>
      <c r="E185" s="3">
        <f t="shared" si="33"/>
        <v>0</v>
      </c>
      <c r="F185" s="3">
        <f t="shared" si="31"/>
        <v>0</v>
      </c>
      <c r="G185" s="3">
        <f t="shared" si="31"/>
        <v>0</v>
      </c>
      <c r="H185" s="3">
        <f t="shared" si="32"/>
        <v>0</v>
      </c>
      <c r="I185" s="3">
        <f t="shared" si="31"/>
        <v>0</v>
      </c>
      <c r="J185" s="3">
        <f t="shared" si="31"/>
        <v>0</v>
      </c>
      <c r="K185" s="3">
        <f t="shared" si="31"/>
        <v>0</v>
      </c>
      <c r="L185" s="3">
        <f t="shared" si="31"/>
        <v>0</v>
      </c>
      <c r="M185" s="3">
        <f t="shared" si="31"/>
        <v>0</v>
      </c>
      <c r="N185" s="3">
        <f t="shared" si="31"/>
        <v>0</v>
      </c>
      <c r="O185" s="3">
        <f t="shared" si="31"/>
        <v>0</v>
      </c>
      <c r="P185" s="3">
        <f t="shared" si="34"/>
        <v>0</v>
      </c>
      <c r="Q185" s="3"/>
      <c r="R185" s="3"/>
      <c r="S185" s="3"/>
      <c r="T185" s="3"/>
      <c r="U185" s="3"/>
      <c r="V185" s="3"/>
      <c r="W185" s="3"/>
    </row>
    <row r="186" spans="2:23" ht="12.75">
      <c r="B186" s="2" t="s">
        <v>104</v>
      </c>
      <c r="C186" s="2"/>
      <c r="D186" s="3">
        <f t="shared" si="33"/>
        <v>0</v>
      </c>
      <c r="E186" s="3">
        <f t="shared" si="33"/>
        <v>0</v>
      </c>
      <c r="F186" s="3">
        <f t="shared" si="31"/>
        <v>0</v>
      </c>
      <c r="G186" s="3">
        <f t="shared" si="31"/>
        <v>-110.25</v>
      </c>
      <c r="H186" s="3">
        <f t="shared" si="32"/>
        <v>0</v>
      </c>
      <c r="I186" s="3">
        <f t="shared" si="31"/>
        <v>0</v>
      </c>
      <c r="J186" s="3">
        <f t="shared" si="31"/>
        <v>0</v>
      </c>
      <c r="K186" s="3">
        <f t="shared" si="31"/>
        <v>0</v>
      </c>
      <c r="L186" s="3">
        <f t="shared" si="31"/>
        <v>0</v>
      </c>
      <c r="M186" s="3">
        <f t="shared" si="31"/>
        <v>0</v>
      </c>
      <c r="N186" s="3">
        <f t="shared" si="31"/>
        <v>0</v>
      </c>
      <c r="O186" s="3">
        <f t="shared" si="31"/>
        <v>0</v>
      </c>
      <c r="P186" s="3">
        <f t="shared" si="34"/>
        <v>-110.25</v>
      </c>
      <c r="Q186" s="3"/>
      <c r="R186" s="3"/>
      <c r="S186" s="3"/>
      <c r="T186" s="3"/>
      <c r="U186" s="3"/>
      <c r="V186" s="3"/>
      <c r="W186" s="3"/>
    </row>
    <row r="187" spans="2:23" ht="12.75">
      <c r="B187" s="2" t="s">
        <v>28</v>
      </c>
      <c r="C187" s="2"/>
      <c r="D187" s="3">
        <f t="shared" si="33"/>
        <v>0</v>
      </c>
      <c r="E187" s="3">
        <f t="shared" si="33"/>
        <v>0</v>
      </c>
      <c r="F187" s="3">
        <f t="shared" si="31"/>
        <v>0</v>
      </c>
      <c r="G187" s="3">
        <f t="shared" si="31"/>
        <v>0</v>
      </c>
      <c r="H187" s="3">
        <f t="shared" si="32"/>
        <v>0</v>
      </c>
      <c r="I187" s="3">
        <f t="shared" si="31"/>
        <v>0</v>
      </c>
      <c r="J187" s="3">
        <f t="shared" si="31"/>
        <v>0</v>
      </c>
      <c r="K187" s="3">
        <f t="shared" si="31"/>
        <v>0</v>
      </c>
      <c r="L187" s="3">
        <f t="shared" si="31"/>
        <v>0</v>
      </c>
      <c r="M187" s="3">
        <f t="shared" si="31"/>
        <v>0</v>
      </c>
      <c r="N187" s="3">
        <f t="shared" si="31"/>
        <v>0</v>
      </c>
      <c r="O187" s="3">
        <f t="shared" si="31"/>
        <v>0</v>
      </c>
      <c r="P187" s="3">
        <f t="shared" si="34"/>
        <v>0</v>
      </c>
      <c r="Q187" s="3"/>
      <c r="R187" s="3">
        <v>0</v>
      </c>
      <c r="S187" s="3">
        <f t="shared" si="28"/>
        <v>0</v>
      </c>
      <c r="T187" s="3"/>
      <c r="U187" s="3"/>
      <c r="V187" s="3"/>
      <c r="W187" s="3"/>
    </row>
    <row r="188" spans="2:23" ht="12.75">
      <c r="B188" s="2" t="s">
        <v>29</v>
      </c>
      <c r="C188" s="2"/>
      <c r="D188" s="3">
        <f t="shared" si="33"/>
        <v>0</v>
      </c>
      <c r="E188" s="3">
        <f t="shared" si="33"/>
        <v>0</v>
      </c>
      <c r="F188" s="3">
        <f t="shared" si="31"/>
        <v>0</v>
      </c>
      <c r="G188" s="3">
        <f t="shared" si="31"/>
        <v>0</v>
      </c>
      <c r="H188" s="3">
        <f t="shared" si="32"/>
        <v>0</v>
      </c>
      <c r="I188" s="3">
        <f t="shared" si="31"/>
        <v>0</v>
      </c>
      <c r="J188" s="3">
        <f t="shared" si="31"/>
        <v>0</v>
      </c>
      <c r="K188" s="3">
        <f t="shared" si="31"/>
        <v>0</v>
      </c>
      <c r="L188" s="3">
        <f t="shared" si="31"/>
        <v>0</v>
      </c>
      <c r="M188" s="3">
        <f t="shared" si="31"/>
        <v>0</v>
      </c>
      <c r="N188" s="3">
        <f t="shared" si="31"/>
        <v>0</v>
      </c>
      <c r="O188" s="3">
        <f t="shared" si="31"/>
        <v>0</v>
      </c>
      <c r="P188" s="3">
        <f t="shared" si="34"/>
        <v>0</v>
      </c>
      <c r="Q188" s="3"/>
      <c r="R188" s="3">
        <v>0</v>
      </c>
      <c r="S188" s="3">
        <f t="shared" si="28"/>
        <v>0</v>
      </c>
      <c r="T188" s="3"/>
      <c r="U188" s="3"/>
      <c r="V188" s="3"/>
      <c r="W188" s="3"/>
    </row>
    <row r="189" spans="2:23" ht="12.75">
      <c r="B189" s="2" t="s">
        <v>30</v>
      </c>
      <c r="C189" s="2"/>
      <c r="D189" s="3">
        <f t="shared" si="33"/>
        <v>0</v>
      </c>
      <c r="E189" s="3">
        <f t="shared" si="33"/>
        <v>0</v>
      </c>
      <c r="F189" s="3">
        <f t="shared" si="31"/>
        <v>0</v>
      </c>
      <c r="G189" s="3">
        <f t="shared" si="31"/>
        <v>0</v>
      </c>
      <c r="H189" s="3">
        <f t="shared" si="32"/>
        <v>0</v>
      </c>
      <c r="I189" s="3">
        <f t="shared" si="31"/>
        <v>0</v>
      </c>
      <c r="J189" s="3">
        <f t="shared" si="31"/>
        <v>0</v>
      </c>
      <c r="K189" s="3">
        <f t="shared" si="31"/>
        <v>0</v>
      </c>
      <c r="L189" s="3">
        <f t="shared" si="31"/>
        <v>0</v>
      </c>
      <c r="M189" s="3">
        <f aca="true" t="shared" si="35" ref="G189:O197">M55-M122</f>
        <v>0</v>
      </c>
      <c r="N189" s="3">
        <f t="shared" si="35"/>
        <v>0</v>
      </c>
      <c r="O189" s="3">
        <f t="shared" si="35"/>
        <v>0</v>
      </c>
      <c r="P189" s="3">
        <f t="shared" si="34"/>
        <v>0</v>
      </c>
      <c r="Q189" s="3"/>
      <c r="R189" s="3">
        <v>0</v>
      </c>
      <c r="S189" s="3">
        <f t="shared" si="28"/>
        <v>0</v>
      </c>
      <c r="T189" s="3"/>
      <c r="U189" s="3"/>
      <c r="V189" s="3"/>
      <c r="W189" s="3"/>
    </row>
    <row r="190" spans="2:23" ht="12.75">
      <c r="B190" s="2" t="s">
        <v>64</v>
      </c>
      <c r="C190" s="2"/>
      <c r="D190" s="3">
        <f t="shared" si="33"/>
        <v>0</v>
      </c>
      <c r="E190" s="3">
        <f t="shared" si="33"/>
        <v>0</v>
      </c>
      <c r="F190" s="3">
        <f t="shared" si="31"/>
        <v>0</v>
      </c>
      <c r="G190" s="3">
        <f t="shared" si="35"/>
        <v>0</v>
      </c>
      <c r="H190" s="3">
        <f aca="true" t="shared" si="36" ref="H190:H197">H56-H123</f>
        <v>0</v>
      </c>
      <c r="I190" s="3">
        <f t="shared" si="35"/>
        <v>0</v>
      </c>
      <c r="J190" s="3">
        <f t="shared" si="35"/>
        <v>0</v>
      </c>
      <c r="K190" s="3">
        <f t="shared" si="35"/>
        <v>0</v>
      </c>
      <c r="L190" s="3">
        <f t="shared" si="35"/>
        <v>0</v>
      </c>
      <c r="M190" s="3">
        <f t="shared" si="35"/>
        <v>0</v>
      </c>
      <c r="N190" s="3">
        <f t="shared" si="35"/>
        <v>0</v>
      </c>
      <c r="O190" s="3">
        <f t="shared" si="35"/>
        <v>0</v>
      </c>
      <c r="P190" s="3">
        <f t="shared" si="34"/>
        <v>0</v>
      </c>
      <c r="Q190" s="3"/>
      <c r="R190" s="3">
        <v>0</v>
      </c>
      <c r="S190" s="3">
        <f t="shared" si="28"/>
        <v>0</v>
      </c>
      <c r="T190" s="3"/>
      <c r="U190" s="3"/>
      <c r="V190" s="3"/>
      <c r="W190" s="3"/>
    </row>
    <row r="191" spans="2:23" ht="12.75">
      <c r="B191" s="2" t="s">
        <v>105</v>
      </c>
      <c r="C191" s="2"/>
      <c r="D191" s="3">
        <f t="shared" si="33"/>
        <v>17.64</v>
      </c>
      <c r="E191" s="3">
        <f t="shared" si="33"/>
        <v>0</v>
      </c>
      <c r="F191" s="3">
        <f t="shared" si="31"/>
        <v>0</v>
      </c>
      <c r="G191" s="3">
        <f t="shared" si="35"/>
        <v>0</v>
      </c>
      <c r="H191" s="3">
        <f t="shared" si="36"/>
        <v>0</v>
      </c>
      <c r="I191" s="3">
        <f t="shared" si="35"/>
        <v>0</v>
      </c>
      <c r="J191" s="3">
        <f t="shared" si="35"/>
        <v>0</v>
      </c>
      <c r="K191" s="3">
        <f t="shared" si="35"/>
        <v>0</v>
      </c>
      <c r="L191" s="3">
        <f t="shared" si="35"/>
        <v>0</v>
      </c>
      <c r="M191" s="3">
        <f t="shared" si="35"/>
        <v>0</v>
      </c>
      <c r="N191" s="3">
        <f t="shared" si="35"/>
        <v>0</v>
      </c>
      <c r="O191" s="3">
        <f t="shared" si="35"/>
        <v>0</v>
      </c>
      <c r="P191" s="3">
        <f t="shared" si="34"/>
        <v>17.64</v>
      </c>
      <c r="Q191" s="3"/>
      <c r="R191" s="3">
        <v>0</v>
      </c>
      <c r="S191" s="3">
        <f t="shared" si="28"/>
        <v>-17.64</v>
      </c>
      <c r="T191" s="3"/>
      <c r="U191" s="3"/>
      <c r="V191" s="3"/>
      <c r="W191" s="3"/>
    </row>
    <row r="192" spans="2:23" ht="12.75">
      <c r="B192" s="2" t="s">
        <v>31</v>
      </c>
      <c r="C192" s="2"/>
      <c r="D192" s="3">
        <f t="shared" si="33"/>
        <v>0</v>
      </c>
      <c r="E192" s="3">
        <f t="shared" si="33"/>
        <v>0</v>
      </c>
      <c r="F192" s="3">
        <f t="shared" si="31"/>
        <v>0</v>
      </c>
      <c r="G192" s="3">
        <f t="shared" si="35"/>
        <v>0</v>
      </c>
      <c r="H192" s="3">
        <f t="shared" si="36"/>
        <v>0</v>
      </c>
      <c r="I192" s="3">
        <f t="shared" si="35"/>
        <v>0</v>
      </c>
      <c r="J192" s="3">
        <f t="shared" si="35"/>
        <v>0</v>
      </c>
      <c r="K192" s="3">
        <f t="shared" si="35"/>
        <v>0</v>
      </c>
      <c r="L192" s="3">
        <f t="shared" si="35"/>
        <v>0</v>
      </c>
      <c r="M192" s="3">
        <f t="shared" si="35"/>
        <v>0</v>
      </c>
      <c r="N192" s="3">
        <f t="shared" si="35"/>
        <v>0</v>
      </c>
      <c r="O192" s="3">
        <f t="shared" si="35"/>
        <v>0</v>
      </c>
      <c r="P192" s="3">
        <f t="shared" si="34"/>
        <v>0</v>
      </c>
      <c r="Q192" s="3"/>
      <c r="R192" s="3">
        <v>0</v>
      </c>
      <c r="S192" s="3">
        <f t="shared" si="28"/>
        <v>0</v>
      </c>
      <c r="T192" s="3"/>
      <c r="U192" s="3"/>
      <c r="V192" s="3"/>
      <c r="W192" s="3"/>
    </row>
    <row r="193" spans="2:23" ht="12.75">
      <c r="B193" s="2" t="s">
        <v>106</v>
      </c>
      <c r="C193" s="2"/>
      <c r="D193" s="3">
        <f t="shared" si="33"/>
        <v>0</v>
      </c>
      <c r="E193" s="3">
        <f t="shared" si="33"/>
        <v>0</v>
      </c>
      <c r="F193" s="3">
        <f t="shared" si="31"/>
        <v>0</v>
      </c>
      <c r="G193" s="3">
        <f t="shared" si="35"/>
        <v>0</v>
      </c>
      <c r="H193" s="3">
        <f t="shared" si="36"/>
        <v>0</v>
      </c>
      <c r="I193" s="3">
        <f t="shared" si="35"/>
        <v>0</v>
      </c>
      <c r="J193" s="3">
        <f t="shared" si="35"/>
        <v>0</v>
      </c>
      <c r="K193" s="3">
        <f t="shared" si="35"/>
        <v>0</v>
      </c>
      <c r="L193" s="3">
        <f t="shared" si="35"/>
        <v>0</v>
      </c>
      <c r="M193" s="3">
        <f t="shared" si="35"/>
        <v>0</v>
      </c>
      <c r="N193" s="3">
        <f t="shared" si="35"/>
        <v>0</v>
      </c>
      <c r="O193" s="3">
        <f t="shared" si="35"/>
        <v>0</v>
      </c>
      <c r="P193" s="3">
        <f t="shared" si="34"/>
        <v>0</v>
      </c>
      <c r="Q193" s="3"/>
      <c r="R193" s="3"/>
      <c r="S193" s="3"/>
      <c r="T193" s="3"/>
      <c r="U193" s="3"/>
      <c r="V193" s="3"/>
      <c r="W193" s="3"/>
    </row>
    <row r="194" spans="2:23" ht="12.75">
      <c r="B194" s="2" t="s">
        <v>32</v>
      </c>
      <c r="C194" s="2"/>
      <c r="D194" s="3">
        <f t="shared" si="33"/>
        <v>0</v>
      </c>
      <c r="E194" s="3">
        <f t="shared" si="33"/>
        <v>0</v>
      </c>
      <c r="F194" s="3">
        <f t="shared" si="31"/>
        <v>0</v>
      </c>
      <c r="G194" s="3">
        <f t="shared" si="35"/>
        <v>0</v>
      </c>
      <c r="H194" s="3">
        <f t="shared" si="36"/>
        <v>0</v>
      </c>
      <c r="I194" s="3">
        <f t="shared" si="35"/>
        <v>0</v>
      </c>
      <c r="J194" s="3">
        <f t="shared" si="35"/>
        <v>0</v>
      </c>
      <c r="K194" s="3">
        <f t="shared" si="35"/>
        <v>0</v>
      </c>
      <c r="L194" s="3">
        <f t="shared" si="35"/>
        <v>0</v>
      </c>
      <c r="M194" s="3">
        <f t="shared" si="35"/>
        <v>0</v>
      </c>
      <c r="N194" s="3">
        <f t="shared" si="35"/>
        <v>0</v>
      </c>
      <c r="O194" s="3">
        <f t="shared" si="35"/>
        <v>0</v>
      </c>
      <c r="P194" s="3">
        <f t="shared" si="34"/>
        <v>0</v>
      </c>
      <c r="Q194" s="3"/>
      <c r="R194" s="3">
        <v>0</v>
      </c>
      <c r="S194" s="3">
        <f t="shared" si="28"/>
        <v>0</v>
      </c>
      <c r="T194" s="3"/>
      <c r="U194" s="3"/>
      <c r="V194" s="3"/>
      <c r="W194" s="3"/>
    </row>
    <row r="195" spans="2:23" ht="12.75">
      <c r="B195" s="2" t="s">
        <v>33</v>
      </c>
      <c r="C195" s="2"/>
      <c r="D195" s="3">
        <f t="shared" si="33"/>
        <v>0</v>
      </c>
      <c r="E195" s="3">
        <f t="shared" si="33"/>
        <v>0</v>
      </c>
      <c r="F195" s="3">
        <f t="shared" si="31"/>
        <v>0</v>
      </c>
      <c r="G195" s="3">
        <f t="shared" si="35"/>
        <v>0</v>
      </c>
      <c r="H195" s="3">
        <f t="shared" si="36"/>
        <v>0</v>
      </c>
      <c r="I195" s="3">
        <f t="shared" si="35"/>
        <v>0</v>
      </c>
      <c r="J195" s="3">
        <f t="shared" si="35"/>
        <v>0</v>
      </c>
      <c r="K195" s="3">
        <f t="shared" si="35"/>
        <v>0</v>
      </c>
      <c r="L195" s="3">
        <f t="shared" si="35"/>
        <v>0</v>
      </c>
      <c r="M195" s="3">
        <f t="shared" si="35"/>
        <v>0</v>
      </c>
      <c r="N195" s="3">
        <f t="shared" si="35"/>
        <v>0</v>
      </c>
      <c r="O195" s="3">
        <f t="shared" si="35"/>
        <v>0</v>
      </c>
      <c r="P195" s="3">
        <f t="shared" si="34"/>
        <v>0</v>
      </c>
      <c r="Q195" s="3"/>
      <c r="R195" s="3">
        <v>18000</v>
      </c>
      <c r="S195" s="3">
        <f t="shared" si="28"/>
        <v>18000</v>
      </c>
      <c r="T195" s="3"/>
      <c r="U195" s="14"/>
      <c r="V195" s="3"/>
      <c r="W195" s="3"/>
    </row>
    <row r="196" spans="2:23" ht="12.75">
      <c r="B196" s="2" t="s">
        <v>34</v>
      </c>
      <c r="C196" s="2"/>
      <c r="D196" s="3">
        <f t="shared" si="33"/>
        <v>-573.48</v>
      </c>
      <c r="E196" s="3">
        <f t="shared" si="33"/>
        <v>-358.53</v>
      </c>
      <c r="F196" s="3">
        <f t="shared" si="31"/>
        <v>-41.66999999999996</v>
      </c>
      <c r="G196" s="3">
        <f t="shared" si="35"/>
        <v>0</v>
      </c>
      <c r="H196" s="3">
        <f t="shared" si="36"/>
        <v>0</v>
      </c>
      <c r="I196" s="3">
        <f t="shared" si="35"/>
        <v>0</v>
      </c>
      <c r="J196" s="3">
        <f t="shared" si="35"/>
        <v>0</v>
      </c>
      <c r="K196" s="3">
        <f t="shared" si="35"/>
        <v>0</v>
      </c>
      <c r="L196" s="3">
        <f t="shared" si="35"/>
        <v>0</v>
      </c>
      <c r="M196" s="3">
        <f t="shared" si="35"/>
        <v>0</v>
      </c>
      <c r="N196" s="3">
        <f t="shared" si="35"/>
        <v>0</v>
      </c>
      <c r="O196" s="3">
        <f t="shared" si="35"/>
        <v>0</v>
      </c>
      <c r="P196" s="3">
        <f>SUM(D196:O196)</f>
        <v>-973.68</v>
      </c>
      <c r="Q196" s="3"/>
      <c r="R196" s="3"/>
      <c r="S196" s="3"/>
      <c r="T196" s="3"/>
      <c r="U196" s="14"/>
      <c r="V196" s="3"/>
      <c r="W196" s="3"/>
    </row>
    <row r="197" spans="2:23" ht="12.75">
      <c r="B197" s="2" t="s">
        <v>84</v>
      </c>
      <c r="C197" s="2"/>
      <c r="D197" s="5">
        <f t="shared" si="33"/>
        <v>0</v>
      </c>
      <c r="E197" s="5">
        <f t="shared" si="33"/>
        <v>0</v>
      </c>
      <c r="F197" s="5">
        <f t="shared" si="31"/>
        <v>0</v>
      </c>
      <c r="G197" s="5">
        <f t="shared" si="35"/>
        <v>0</v>
      </c>
      <c r="H197" s="5">
        <f t="shared" si="36"/>
        <v>0</v>
      </c>
      <c r="I197" s="5">
        <f t="shared" si="35"/>
        <v>0</v>
      </c>
      <c r="J197" s="5">
        <f t="shared" si="35"/>
        <v>0</v>
      </c>
      <c r="K197" s="5">
        <f t="shared" si="35"/>
        <v>0</v>
      </c>
      <c r="L197" s="5">
        <f t="shared" si="35"/>
        <v>0</v>
      </c>
      <c r="M197" s="5">
        <f t="shared" si="35"/>
        <v>0</v>
      </c>
      <c r="N197" s="5">
        <f t="shared" si="35"/>
        <v>0</v>
      </c>
      <c r="O197" s="5">
        <f t="shared" si="35"/>
        <v>0</v>
      </c>
      <c r="P197" s="5">
        <f>SUM(D197:O197)</f>
        <v>0</v>
      </c>
      <c r="Q197" s="3"/>
      <c r="R197" s="5">
        <v>0</v>
      </c>
      <c r="S197" s="5">
        <f t="shared" si="28"/>
        <v>0</v>
      </c>
      <c r="T197" s="3"/>
      <c r="U197" s="3"/>
      <c r="V197" s="3"/>
      <c r="W197" s="3"/>
    </row>
    <row r="198" spans="1:23" s="6" customFormat="1" ht="12.75">
      <c r="A198" s="6" t="s">
        <v>59</v>
      </c>
      <c r="D198" s="7">
        <f>SUM(D163:D197)</f>
        <v>-674.06</v>
      </c>
      <c r="E198" s="7">
        <f>SUM(E163:E197)</f>
        <v>-358.53</v>
      </c>
      <c r="F198" s="7">
        <f>SUM(F163:F197)</f>
        <v>-59.16999999999996</v>
      </c>
      <c r="G198" s="7">
        <f aca="true" t="shared" si="37" ref="G198:O198">SUM(G163:G197)</f>
        <v>445.7399999999999</v>
      </c>
      <c r="H198" s="7">
        <f>SUM(H163:H197)</f>
        <v>-17.75</v>
      </c>
      <c r="I198" s="7">
        <f t="shared" si="37"/>
        <v>0</v>
      </c>
      <c r="J198" s="7">
        <f t="shared" si="37"/>
        <v>0</v>
      </c>
      <c r="K198" s="7">
        <f t="shared" si="37"/>
        <v>0</v>
      </c>
      <c r="L198" s="7">
        <f t="shared" si="37"/>
        <v>0</v>
      </c>
      <c r="M198" s="7">
        <f t="shared" si="37"/>
        <v>0</v>
      </c>
      <c r="N198" s="7">
        <f t="shared" si="37"/>
        <v>0</v>
      </c>
      <c r="O198" s="7">
        <f t="shared" si="37"/>
        <v>0</v>
      </c>
      <c r="P198" s="7">
        <f>SUM(P163:P197)</f>
        <v>-663.77</v>
      </c>
      <c r="Q198" s="7">
        <f>-P131+SUM(D64:L64)-P198</f>
        <v>0</v>
      </c>
      <c r="R198" s="7">
        <f>SUM(R157:R197)</f>
        <v>321120</v>
      </c>
      <c r="S198" s="7">
        <f>SUM(S157:S197)</f>
        <v>320699.84</v>
      </c>
      <c r="T198" s="8"/>
      <c r="U198" s="8"/>
      <c r="V198" s="8"/>
      <c r="W198" s="8"/>
    </row>
    <row r="199" spans="4:23" ht="12.75"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 spans="1:23" s="12" customFormat="1" ht="13.5" thickBot="1">
      <c r="A200" s="9" t="s">
        <v>60</v>
      </c>
      <c r="B200" s="9"/>
      <c r="C200" s="9"/>
      <c r="D200" s="10">
        <f>+D198+D155</f>
        <v>2660.94</v>
      </c>
      <c r="E200" s="10">
        <f>+E198+E155</f>
        <v>-358.53</v>
      </c>
      <c r="F200" s="10">
        <f>+F198+F155</f>
        <v>-59.16999999999996</v>
      </c>
      <c r="G200" s="10">
        <f aca="true" t="shared" si="38" ref="G200:O200">+G198+G155</f>
        <v>445.7399999999999</v>
      </c>
      <c r="H200" s="10">
        <f>+H198+H155</f>
        <v>-17.75</v>
      </c>
      <c r="I200" s="10">
        <f t="shared" si="38"/>
        <v>0</v>
      </c>
      <c r="J200" s="10">
        <f t="shared" si="38"/>
        <v>0</v>
      </c>
      <c r="K200" s="10">
        <f t="shared" si="38"/>
        <v>0</v>
      </c>
      <c r="L200" s="10">
        <f t="shared" si="38"/>
        <v>0</v>
      </c>
      <c r="M200" s="10">
        <f t="shared" si="38"/>
        <v>0</v>
      </c>
      <c r="N200" s="10">
        <f t="shared" si="38"/>
        <v>0</v>
      </c>
      <c r="O200" s="10">
        <f t="shared" si="38"/>
        <v>0</v>
      </c>
      <c r="P200" s="10">
        <f>+P198+P155</f>
        <v>2671.23</v>
      </c>
      <c r="Q200" s="3">
        <f>P133-SUM(D66:L66)-P200</f>
        <v>0</v>
      </c>
      <c r="R200" s="10">
        <f>+R155-R198</f>
        <v>-174470</v>
      </c>
      <c r="S200" s="10">
        <f>+P200-R200</f>
        <v>177141.23</v>
      </c>
      <c r="T200" s="11"/>
      <c r="U200" s="11"/>
      <c r="V200" s="11"/>
      <c r="W200" s="11"/>
    </row>
    <row r="201" spans="4:23" ht="13.5" thickTop="1">
      <c r="D201" s="3">
        <f>-D66+D133-D200</f>
        <v>0</v>
      </c>
      <c r="E201" s="3">
        <f>-E66+E133-E200</f>
        <v>0</v>
      </c>
      <c r="F201" s="3">
        <f>-F66+F133-F200</f>
        <v>0</v>
      </c>
      <c r="G201" s="3">
        <f aca="true" t="shared" si="39" ref="G201:O201">-G66+G133-G200</f>
        <v>0</v>
      </c>
      <c r="H201" s="3">
        <f>-H66+H133-H200</f>
        <v>0</v>
      </c>
      <c r="I201" s="3">
        <f t="shared" si="39"/>
        <v>0</v>
      </c>
      <c r="J201" s="3">
        <f t="shared" si="39"/>
        <v>0</v>
      </c>
      <c r="K201" s="3">
        <f t="shared" si="39"/>
        <v>0</v>
      </c>
      <c r="L201" s="3">
        <f t="shared" si="39"/>
        <v>0</v>
      </c>
      <c r="M201" s="3">
        <f t="shared" si="39"/>
        <v>0</v>
      </c>
      <c r="N201" s="3">
        <f t="shared" si="39"/>
        <v>0</v>
      </c>
      <c r="O201" s="3">
        <f t="shared" si="39"/>
        <v>0</v>
      </c>
      <c r="P201" s="3"/>
      <c r="Q201" s="3"/>
      <c r="R201" s="3"/>
      <c r="S201" s="3"/>
      <c r="T201" s="3"/>
      <c r="U201" s="3"/>
      <c r="V201" s="3"/>
      <c r="W201" s="3"/>
    </row>
    <row r="202" spans="4:23" ht="12.75">
      <c r="D202" s="3"/>
      <c r="E202" s="3"/>
      <c r="F202" s="3"/>
      <c r="G202" s="3"/>
      <c r="H202" s="3"/>
      <c r="I202" s="3"/>
      <c r="J202" s="15"/>
      <c r="K202" s="15"/>
      <c r="L202" s="15"/>
      <c r="M202" s="15"/>
      <c r="N202" s="15"/>
      <c r="O202" s="19"/>
      <c r="P202" s="3"/>
      <c r="Q202" s="3"/>
      <c r="R202" s="3"/>
      <c r="S202" s="3"/>
      <c r="T202" s="3"/>
      <c r="U202" s="3"/>
      <c r="V202" s="3"/>
      <c r="W202" s="3"/>
    </row>
    <row r="203" spans="4:23" ht="12.75">
      <c r="D203" s="3"/>
      <c r="E203" s="3"/>
      <c r="F203" s="3"/>
      <c r="G203" s="3"/>
      <c r="H203" s="3"/>
      <c r="I203" s="3"/>
      <c r="J203" s="15"/>
      <c r="K203" s="15"/>
      <c r="L203" s="15"/>
      <c r="M203" s="15"/>
      <c r="N203" s="15"/>
      <c r="O203" s="19"/>
      <c r="P203" s="3"/>
      <c r="Q203" s="3"/>
      <c r="R203" s="3"/>
      <c r="S203" s="3"/>
      <c r="T203" s="3"/>
      <c r="U203" s="3"/>
      <c r="V203" s="3"/>
      <c r="W203" s="3"/>
    </row>
    <row r="204" spans="1:21" s="12" customFormat="1" ht="15.75">
      <c r="A204" s="32" t="s">
        <v>44</v>
      </c>
      <c r="B204" s="33"/>
      <c r="C204" s="34"/>
      <c r="D204" s="35" t="s">
        <v>55</v>
      </c>
      <c r="E204" s="35" t="s">
        <v>55</v>
      </c>
      <c r="F204" s="35" t="s">
        <v>55</v>
      </c>
      <c r="G204" s="35" t="s">
        <v>55</v>
      </c>
      <c r="H204" s="35" t="s">
        <v>55</v>
      </c>
      <c r="I204" s="35" t="s">
        <v>55</v>
      </c>
      <c r="J204" s="35" t="s">
        <v>55</v>
      </c>
      <c r="K204" s="35" t="s">
        <v>55</v>
      </c>
      <c r="L204" s="35" t="s">
        <v>55</v>
      </c>
      <c r="M204" s="35" t="s">
        <v>55</v>
      </c>
      <c r="N204" s="35" t="s">
        <v>55</v>
      </c>
      <c r="O204" s="35" t="s">
        <v>55</v>
      </c>
      <c r="P204" s="35" t="s">
        <v>69</v>
      </c>
      <c r="Q204" s="34"/>
      <c r="R204" s="35" t="s">
        <v>56</v>
      </c>
      <c r="S204" s="35"/>
      <c r="T204" s="34"/>
      <c r="U204" s="34"/>
    </row>
    <row r="205" spans="1:21" s="13" customFormat="1" ht="15">
      <c r="A205" s="59" t="s">
        <v>76</v>
      </c>
      <c r="B205" s="33"/>
      <c r="C205" s="33"/>
      <c r="D205" s="36" t="s">
        <v>51</v>
      </c>
      <c r="E205" s="72" t="s">
        <v>37</v>
      </c>
      <c r="F205" s="72" t="s">
        <v>52</v>
      </c>
      <c r="G205" s="72" t="s">
        <v>39</v>
      </c>
      <c r="H205" s="72" t="s">
        <v>40</v>
      </c>
      <c r="I205" s="72" t="s">
        <v>53</v>
      </c>
      <c r="J205" s="72" t="s">
        <v>45</v>
      </c>
      <c r="K205" s="72" t="s">
        <v>46</v>
      </c>
      <c r="L205" s="72" t="s">
        <v>47</v>
      </c>
      <c r="M205" s="72" t="s">
        <v>48</v>
      </c>
      <c r="N205" s="72" t="s">
        <v>49</v>
      </c>
      <c r="O205" s="72" t="s">
        <v>98</v>
      </c>
      <c r="P205" s="36" t="s">
        <v>67</v>
      </c>
      <c r="Q205" s="33"/>
      <c r="R205" s="36" t="s">
        <v>57</v>
      </c>
      <c r="S205" s="36" t="s">
        <v>68</v>
      </c>
      <c r="T205" s="33"/>
      <c r="U205" s="37" t="s">
        <v>70</v>
      </c>
    </row>
    <row r="206" spans="2:15" ht="5.25" customHeight="1">
      <c r="B206" s="2"/>
      <c r="C206" s="2"/>
      <c r="E206" s="105"/>
      <c r="F206" s="105"/>
      <c r="G206" s="105"/>
      <c r="H206" s="105"/>
      <c r="I206" s="105"/>
      <c r="J206" s="105"/>
      <c r="K206" s="105"/>
      <c r="L206" s="106"/>
      <c r="M206" s="106"/>
      <c r="N206" s="106"/>
      <c r="O206" s="106"/>
    </row>
    <row r="207" spans="1:23" ht="12.75">
      <c r="A207" s="12" t="s">
        <v>4</v>
      </c>
      <c r="B207" s="2" t="s">
        <v>91</v>
      </c>
      <c r="C207" s="2"/>
      <c r="D207" s="3">
        <f aca="true" t="shared" si="40" ref="D207:E221">D73</f>
        <v>0</v>
      </c>
      <c r="E207" s="3">
        <f t="shared" si="40"/>
        <v>0</v>
      </c>
      <c r="F207" s="3">
        <f aca="true" t="shared" si="41" ref="F207:O221">F73</f>
        <v>0</v>
      </c>
      <c r="G207" s="3">
        <f t="shared" si="41"/>
        <v>0</v>
      </c>
      <c r="H207" s="3">
        <f t="shared" si="41"/>
        <v>0</v>
      </c>
      <c r="I207" s="3">
        <f t="shared" si="41"/>
        <v>0</v>
      </c>
      <c r="J207" s="3">
        <f t="shared" si="41"/>
        <v>0</v>
      </c>
      <c r="K207" s="3">
        <f t="shared" si="41"/>
        <v>0</v>
      </c>
      <c r="L207" s="3">
        <f t="shared" si="41"/>
        <v>0</v>
      </c>
      <c r="M207" s="3">
        <f t="shared" si="41"/>
        <v>0</v>
      </c>
      <c r="N207" s="3">
        <f t="shared" si="41"/>
        <v>0</v>
      </c>
      <c r="O207" s="3">
        <f t="shared" si="41"/>
        <v>0</v>
      </c>
      <c r="P207" s="73">
        <f>SUM(D207:O207)</f>
        <v>0</v>
      </c>
      <c r="Q207" s="3"/>
      <c r="R207" s="3">
        <v>85000</v>
      </c>
      <c r="S207" s="3">
        <f>+P207-R207</f>
        <v>-85000</v>
      </c>
      <c r="T207" s="3"/>
      <c r="U207" s="3"/>
      <c r="V207" s="3"/>
      <c r="W207" s="3"/>
    </row>
    <row r="208" spans="2:23" ht="12.75">
      <c r="B208" s="2" t="s">
        <v>6</v>
      </c>
      <c r="C208" s="2"/>
      <c r="D208" s="3">
        <f t="shared" si="40"/>
        <v>0</v>
      </c>
      <c r="E208" s="3">
        <f t="shared" si="40"/>
        <v>0</v>
      </c>
      <c r="F208" s="3">
        <f t="shared" si="41"/>
        <v>0</v>
      </c>
      <c r="G208" s="3">
        <f t="shared" si="41"/>
        <v>0</v>
      </c>
      <c r="H208" s="3">
        <f t="shared" si="41"/>
        <v>0</v>
      </c>
      <c r="I208" s="3">
        <f t="shared" si="41"/>
        <v>0</v>
      </c>
      <c r="J208" s="3">
        <f t="shared" si="41"/>
        <v>0</v>
      </c>
      <c r="K208" s="3">
        <f t="shared" si="41"/>
        <v>0</v>
      </c>
      <c r="L208" s="3">
        <f t="shared" si="41"/>
        <v>0</v>
      </c>
      <c r="M208" s="3">
        <f t="shared" si="41"/>
        <v>0</v>
      </c>
      <c r="N208" s="3">
        <f t="shared" si="41"/>
        <v>0</v>
      </c>
      <c r="O208" s="3">
        <f t="shared" si="41"/>
        <v>0</v>
      </c>
      <c r="P208" s="73">
        <f aca="true" t="shared" si="42" ref="P208:P221">SUM(D208:O208)</f>
        <v>0</v>
      </c>
      <c r="Q208" s="3"/>
      <c r="R208" s="3">
        <v>0</v>
      </c>
      <c r="S208" s="3">
        <f>+P208-R208</f>
        <v>0</v>
      </c>
      <c r="T208" s="3"/>
      <c r="U208" s="3"/>
      <c r="V208" s="3"/>
      <c r="W208" s="3"/>
    </row>
    <row r="209" spans="2:23" ht="12.75">
      <c r="B209" s="2" t="s">
        <v>7</v>
      </c>
      <c r="C209" s="2"/>
      <c r="D209" s="3">
        <f t="shared" si="40"/>
        <v>0</v>
      </c>
      <c r="E209" s="3">
        <f t="shared" si="40"/>
        <v>0</v>
      </c>
      <c r="F209" s="3">
        <f t="shared" si="41"/>
        <v>0</v>
      </c>
      <c r="G209" s="3">
        <f t="shared" si="41"/>
        <v>0</v>
      </c>
      <c r="H209" s="3">
        <f t="shared" si="41"/>
        <v>0</v>
      </c>
      <c r="I209" s="3">
        <f t="shared" si="41"/>
        <v>0</v>
      </c>
      <c r="J209" s="3">
        <f t="shared" si="41"/>
        <v>0</v>
      </c>
      <c r="K209" s="3">
        <f t="shared" si="41"/>
        <v>0</v>
      </c>
      <c r="L209" s="3">
        <f t="shared" si="41"/>
        <v>0</v>
      </c>
      <c r="M209" s="3">
        <f t="shared" si="41"/>
        <v>0</v>
      </c>
      <c r="N209" s="3">
        <f t="shared" si="41"/>
        <v>0</v>
      </c>
      <c r="O209" s="3">
        <f t="shared" si="41"/>
        <v>0</v>
      </c>
      <c r="P209" s="73">
        <f t="shared" si="42"/>
        <v>0</v>
      </c>
      <c r="Q209" s="3"/>
      <c r="R209" s="3">
        <v>0</v>
      </c>
      <c r="S209" s="3">
        <f>+P209-R209</f>
        <v>0</v>
      </c>
      <c r="T209" s="3"/>
      <c r="U209" s="3"/>
      <c r="V209" s="3"/>
      <c r="W209" s="3"/>
    </row>
    <row r="210" spans="2:23" ht="12.75">
      <c r="B210" s="2" t="s">
        <v>8</v>
      </c>
      <c r="C210" s="2"/>
      <c r="D210" s="3">
        <f t="shared" si="40"/>
        <v>0</v>
      </c>
      <c r="E210" s="3">
        <f t="shared" si="40"/>
        <v>0</v>
      </c>
      <c r="F210" s="3">
        <f t="shared" si="41"/>
        <v>0</v>
      </c>
      <c r="G210" s="3">
        <f t="shared" si="41"/>
        <v>0</v>
      </c>
      <c r="H210" s="3">
        <f t="shared" si="41"/>
        <v>0</v>
      </c>
      <c r="I210" s="3">
        <f t="shared" si="41"/>
        <v>0</v>
      </c>
      <c r="J210" s="3">
        <f t="shared" si="41"/>
        <v>0</v>
      </c>
      <c r="K210" s="3">
        <f t="shared" si="41"/>
        <v>0</v>
      </c>
      <c r="L210" s="3">
        <f t="shared" si="41"/>
        <v>0</v>
      </c>
      <c r="M210" s="3">
        <f t="shared" si="41"/>
        <v>0</v>
      </c>
      <c r="N210" s="3">
        <f t="shared" si="41"/>
        <v>0</v>
      </c>
      <c r="O210" s="3">
        <f t="shared" si="41"/>
        <v>0</v>
      </c>
      <c r="P210" s="73">
        <f t="shared" si="42"/>
        <v>0</v>
      </c>
      <c r="Q210" s="3"/>
      <c r="R210" s="3">
        <v>18000</v>
      </c>
      <c r="S210" s="3">
        <f>+P210-R210</f>
        <v>-18000</v>
      </c>
      <c r="T210" s="3"/>
      <c r="U210" s="3"/>
      <c r="V210" s="3"/>
      <c r="W210" s="3"/>
    </row>
    <row r="211" spans="2:23" ht="12.75">
      <c r="B211" s="2" t="s">
        <v>9</v>
      </c>
      <c r="C211" s="2"/>
      <c r="D211" s="3">
        <f t="shared" si="40"/>
        <v>3335</v>
      </c>
      <c r="E211" s="3">
        <f t="shared" si="40"/>
        <v>0</v>
      </c>
      <c r="F211" s="3">
        <f t="shared" si="41"/>
        <v>0</v>
      </c>
      <c r="G211" s="3">
        <f t="shared" si="41"/>
        <v>0</v>
      </c>
      <c r="H211" s="3">
        <f t="shared" si="41"/>
        <v>0</v>
      </c>
      <c r="I211" s="3">
        <f t="shared" si="41"/>
        <v>0</v>
      </c>
      <c r="J211" s="3">
        <f t="shared" si="41"/>
        <v>0</v>
      </c>
      <c r="K211" s="3">
        <f t="shared" si="41"/>
        <v>0</v>
      </c>
      <c r="L211" s="3">
        <f t="shared" si="41"/>
        <v>0</v>
      </c>
      <c r="M211" s="3">
        <f t="shared" si="41"/>
        <v>0</v>
      </c>
      <c r="N211" s="3">
        <f t="shared" si="41"/>
        <v>0</v>
      </c>
      <c r="O211" s="3">
        <f t="shared" si="41"/>
        <v>0</v>
      </c>
      <c r="P211" s="73">
        <f t="shared" si="42"/>
        <v>3335</v>
      </c>
      <c r="Q211" s="3"/>
      <c r="R211" s="3">
        <v>0</v>
      </c>
      <c r="S211" s="3">
        <f>+P211-R211</f>
        <v>3335</v>
      </c>
      <c r="T211" s="3"/>
      <c r="U211" s="3"/>
      <c r="V211" s="3"/>
      <c r="W211" s="3"/>
    </row>
    <row r="212" spans="2:23" ht="12.75">
      <c r="B212" s="2" t="s">
        <v>10</v>
      </c>
      <c r="C212" s="2"/>
      <c r="D212" s="3">
        <f t="shared" si="40"/>
        <v>0</v>
      </c>
      <c r="E212" s="3">
        <f t="shared" si="40"/>
        <v>0</v>
      </c>
      <c r="F212" s="3">
        <f t="shared" si="41"/>
        <v>0</v>
      </c>
      <c r="G212" s="3">
        <f t="shared" si="41"/>
        <v>0</v>
      </c>
      <c r="H212" s="3">
        <f t="shared" si="41"/>
        <v>0</v>
      </c>
      <c r="I212" s="3">
        <f t="shared" si="41"/>
        <v>0</v>
      </c>
      <c r="J212" s="3">
        <f t="shared" si="41"/>
        <v>0</v>
      </c>
      <c r="K212" s="3">
        <f t="shared" si="41"/>
        <v>0</v>
      </c>
      <c r="L212" s="3">
        <f t="shared" si="41"/>
        <v>0</v>
      </c>
      <c r="M212" s="3">
        <f t="shared" si="41"/>
        <v>0</v>
      </c>
      <c r="N212" s="3">
        <f t="shared" si="41"/>
        <v>0</v>
      </c>
      <c r="O212" s="3">
        <f t="shared" si="41"/>
        <v>0</v>
      </c>
      <c r="P212" s="73">
        <f t="shared" si="42"/>
        <v>0</v>
      </c>
      <c r="Q212" s="3"/>
      <c r="R212" s="3">
        <v>18000</v>
      </c>
      <c r="S212" s="3">
        <f aca="true" t="shared" si="43" ref="S212:S222">+P212-R212</f>
        <v>-18000</v>
      </c>
      <c r="T212" s="3"/>
      <c r="U212" s="3"/>
      <c r="V212" s="3"/>
      <c r="W212" s="3"/>
    </row>
    <row r="213" spans="2:23" ht="12.75">
      <c r="B213" s="2" t="s">
        <v>11</v>
      </c>
      <c r="C213" s="2"/>
      <c r="D213" s="3">
        <f t="shared" si="40"/>
        <v>0</v>
      </c>
      <c r="E213" s="3">
        <f t="shared" si="40"/>
        <v>0</v>
      </c>
      <c r="F213" s="3">
        <f t="shared" si="41"/>
        <v>0</v>
      </c>
      <c r="G213" s="3">
        <f t="shared" si="41"/>
        <v>0</v>
      </c>
      <c r="H213" s="3">
        <f t="shared" si="41"/>
        <v>0</v>
      </c>
      <c r="I213" s="3">
        <f t="shared" si="41"/>
        <v>0</v>
      </c>
      <c r="J213" s="3">
        <f t="shared" si="41"/>
        <v>0</v>
      </c>
      <c r="K213" s="3">
        <f t="shared" si="41"/>
        <v>0</v>
      </c>
      <c r="L213" s="3">
        <f t="shared" si="41"/>
        <v>0</v>
      </c>
      <c r="M213" s="3">
        <f t="shared" si="41"/>
        <v>0</v>
      </c>
      <c r="N213" s="3">
        <f t="shared" si="41"/>
        <v>0</v>
      </c>
      <c r="O213" s="3">
        <f t="shared" si="41"/>
        <v>0</v>
      </c>
      <c r="P213" s="73">
        <f t="shared" si="42"/>
        <v>0</v>
      </c>
      <c r="Q213" s="3"/>
      <c r="R213" s="3">
        <v>0</v>
      </c>
      <c r="S213" s="3">
        <f t="shared" si="43"/>
        <v>0</v>
      </c>
      <c r="T213" s="3"/>
      <c r="U213" s="3"/>
      <c r="V213" s="3"/>
      <c r="W213" s="3"/>
    </row>
    <row r="214" spans="2:23" ht="12.75">
      <c r="B214" s="2" t="s">
        <v>78</v>
      </c>
      <c r="C214" s="4"/>
      <c r="D214" s="3">
        <f t="shared" si="40"/>
        <v>0</v>
      </c>
      <c r="E214" s="3">
        <f t="shared" si="40"/>
        <v>0</v>
      </c>
      <c r="F214" s="3">
        <f t="shared" si="41"/>
        <v>0</v>
      </c>
      <c r="G214" s="3">
        <f t="shared" si="41"/>
        <v>0</v>
      </c>
      <c r="H214" s="3">
        <f t="shared" si="41"/>
        <v>0</v>
      </c>
      <c r="I214" s="3">
        <f t="shared" si="41"/>
        <v>0</v>
      </c>
      <c r="J214" s="3">
        <f t="shared" si="41"/>
        <v>0</v>
      </c>
      <c r="K214" s="3">
        <f t="shared" si="41"/>
        <v>0</v>
      </c>
      <c r="L214" s="3">
        <f t="shared" si="41"/>
        <v>0</v>
      </c>
      <c r="M214" s="3">
        <f t="shared" si="41"/>
        <v>0</v>
      </c>
      <c r="N214" s="3">
        <f t="shared" si="41"/>
        <v>0</v>
      </c>
      <c r="O214" s="3">
        <f t="shared" si="41"/>
        <v>0</v>
      </c>
      <c r="P214" s="73">
        <f t="shared" si="42"/>
        <v>0</v>
      </c>
      <c r="Q214" s="3"/>
      <c r="R214" s="3">
        <v>0</v>
      </c>
      <c r="S214" s="3">
        <f t="shared" si="43"/>
        <v>0</v>
      </c>
      <c r="T214" s="3"/>
      <c r="U214" s="3"/>
      <c r="V214" s="3"/>
      <c r="W214" s="3"/>
    </row>
    <row r="215" spans="2:23" ht="12.75">
      <c r="B215" s="2" t="s">
        <v>89</v>
      </c>
      <c r="C215" s="2"/>
      <c r="D215" s="3">
        <f t="shared" si="40"/>
        <v>0</v>
      </c>
      <c r="E215" s="3">
        <f t="shared" si="40"/>
        <v>0</v>
      </c>
      <c r="F215" s="3">
        <f t="shared" si="41"/>
        <v>0</v>
      </c>
      <c r="G215" s="3">
        <f t="shared" si="41"/>
        <v>0</v>
      </c>
      <c r="H215" s="3">
        <f t="shared" si="41"/>
        <v>0</v>
      </c>
      <c r="I215" s="3">
        <f t="shared" si="41"/>
        <v>0</v>
      </c>
      <c r="J215" s="3">
        <f t="shared" si="41"/>
        <v>0</v>
      </c>
      <c r="K215" s="3">
        <f t="shared" si="41"/>
        <v>0</v>
      </c>
      <c r="L215" s="3">
        <f t="shared" si="41"/>
        <v>0</v>
      </c>
      <c r="M215" s="3">
        <f t="shared" si="41"/>
        <v>0</v>
      </c>
      <c r="N215" s="3">
        <f t="shared" si="41"/>
        <v>0</v>
      </c>
      <c r="O215" s="3">
        <f t="shared" si="41"/>
        <v>0</v>
      </c>
      <c r="P215" s="73">
        <f t="shared" si="42"/>
        <v>0</v>
      </c>
      <c r="Q215" s="3"/>
      <c r="R215" s="3">
        <v>0</v>
      </c>
      <c r="S215" s="3">
        <f t="shared" si="43"/>
        <v>0</v>
      </c>
      <c r="T215" s="3"/>
      <c r="U215" s="3"/>
      <c r="V215" s="3"/>
      <c r="W215" s="3"/>
    </row>
    <row r="216" spans="2:23" ht="12.75">
      <c r="B216" s="2" t="s">
        <v>12</v>
      </c>
      <c r="C216" s="2"/>
      <c r="D216" s="3">
        <f t="shared" si="40"/>
        <v>0</v>
      </c>
      <c r="E216" s="3">
        <f t="shared" si="40"/>
        <v>0</v>
      </c>
      <c r="F216" s="3">
        <f t="shared" si="41"/>
        <v>0</v>
      </c>
      <c r="G216" s="3">
        <f t="shared" si="41"/>
        <v>0</v>
      </c>
      <c r="H216" s="3">
        <f t="shared" si="41"/>
        <v>0</v>
      </c>
      <c r="I216" s="3">
        <f t="shared" si="41"/>
        <v>0</v>
      </c>
      <c r="J216" s="3">
        <f t="shared" si="41"/>
        <v>0</v>
      </c>
      <c r="K216" s="3">
        <f t="shared" si="41"/>
        <v>0</v>
      </c>
      <c r="L216" s="3">
        <f t="shared" si="41"/>
        <v>0</v>
      </c>
      <c r="M216" s="3">
        <f t="shared" si="41"/>
        <v>0</v>
      </c>
      <c r="N216" s="3">
        <f t="shared" si="41"/>
        <v>0</v>
      </c>
      <c r="O216" s="3">
        <f t="shared" si="41"/>
        <v>0</v>
      </c>
      <c r="P216" s="73">
        <f t="shared" si="42"/>
        <v>0</v>
      </c>
      <c r="Q216" s="3"/>
      <c r="R216" s="3">
        <v>250</v>
      </c>
      <c r="S216" s="3">
        <f t="shared" si="43"/>
        <v>-250</v>
      </c>
      <c r="T216" s="3"/>
      <c r="U216" s="3"/>
      <c r="V216" s="3"/>
      <c r="W216" s="3"/>
    </row>
    <row r="217" spans="2:23" ht="12.75">
      <c r="B217" s="2" t="s">
        <v>13</v>
      </c>
      <c r="C217" s="2"/>
      <c r="D217" s="3">
        <f t="shared" si="40"/>
        <v>0</v>
      </c>
      <c r="E217" s="3">
        <f t="shared" si="40"/>
        <v>0</v>
      </c>
      <c r="F217" s="3">
        <f t="shared" si="41"/>
        <v>0</v>
      </c>
      <c r="G217" s="3">
        <f t="shared" si="41"/>
        <v>0</v>
      </c>
      <c r="H217" s="3">
        <f t="shared" si="41"/>
        <v>0</v>
      </c>
      <c r="I217" s="3">
        <f t="shared" si="41"/>
        <v>0</v>
      </c>
      <c r="J217" s="3">
        <f t="shared" si="41"/>
        <v>0</v>
      </c>
      <c r="K217" s="3">
        <f t="shared" si="41"/>
        <v>0</v>
      </c>
      <c r="L217" s="3">
        <f t="shared" si="41"/>
        <v>0</v>
      </c>
      <c r="M217" s="3">
        <f t="shared" si="41"/>
        <v>0</v>
      </c>
      <c r="N217" s="3">
        <f t="shared" si="41"/>
        <v>0</v>
      </c>
      <c r="O217" s="3">
        <f t="shared" si="41"/>
        <v>0</v>
      </c>
      <c r="P217" s="73">
        <f t="shared" si="42"/>
        <v>0</v>
      </c>
      <c r="Q217" s="3"/>
      <c r="R217" s="3"/>
      <c r="S217" s="3"/>
      <c r="T217" s="3"/>
      <c r="U217" s="3"/>
      <c r="V217" s="3"/>
      <c r="W217" s="3"/>
    </row>
    <row r="218" spans="2:23" ht="12.75">
      <c r="B218" s="2" t="s">
        <v>90</v>
      </c>
      <c r="C218" s="2"/>
      <c r="D218" s="3">
        <f t="shared" si="40"/>
        <v>0</v>
      </c>
      <c r="E218" s="3">
        <f t="shared" si="40"/>
        <v>0</v>
      </c>
      <c r="F218" s="3">
        <f t="shared" si="41"/>
        <v>0</v>
      </c>
      <c r="G218" s="3">
        <f t="shared" si="41"/>
        <v>0</v>
      </c>
      <c r="H218" s="3">
        <f t="shared" si="41"/>
        <v>0</v>
      </c>
      <c r="I218" s="3">
        <f t="shared" si="41"/>
        <v>0</v>
      </c>
      <c r="J218" s="3">
        <f t="shared" si="41"/>
        <v>0</v>
      </c>
      <c r="K218" s="3">
        <f t="shared" si="41"/>
        <v>0</v>
      </c>
      <c r="L218" s="3">
        <f t="shared" si="41"/>
        <v>0</v>
      </c>
      <c r="M218" s="3">
        <f t="shared" si="41"/>
        <v>0</v>
      </c>
      <c r="N218" s="3">
        <f t="shared" si="41"/>
        <v>0</v>
      </c>
      <c r="O218" s="3">
        <f t="shared" si="41"/>
        <v>0</v>
      </c>
      <c r="P218" s="73">
        <f t="shared" si="42"/>
        <v>0</v>
      </c>
      <c r="Q218" s="3"/>
      <c r="R218" s="3">
        <v>0</v>
      </c>
      <c r="S218" s="3">
        <f t="shared" si="43"/>
        <v>0</v>
      </c>
      <c r="T218" s="3"/>
      <c r="U218" s="3"/>
      <c r="V218" s="3"/>
      <c r="W218" s="3"/>
    </row>
    <row r="219" spans="2:23" ht="12.75">
      <c r="B219" s="2" t="s">
        <v>85</v>
      </c>
      <c r="C219" s="2"/>
      <c r="D219" s="3">
        <f t="shared" si="40"/>
        <v>0</v>
      </c>
      <c r="E219" s="3">
        <f t="shared" si="40"/>
        <v>0</v>
      </c>
      <c r="F219" s="3">
        <f t="shared" si="41"/>
        <v>0</v>
      </c>
      <c r="G219" s="3">
        <f t="shared" si="41"/>
        <v>0</v>
      </c>
      <c r="H219" s="3">
        <f t="shared" si="41"/>
        <v>0</v>
      </c>
      <c r="I219" s="3">
        <f t="shared" si="41"/>
        <v>0</v>
      </c>
      <c r="J219" s="3">
        <f t="shared" si="41"/>
        <v>0</v>
      </c>
      <c r="K219" s="3">
        <f t="shared" si="41"/>
        <v>0</v>
      </c>
      <c r="L219" s="3">
        <f t="shared" si="41"/>
        <v>0</v>
      </c>
      <c r="M219" s="3">
        <f t="shared" si="41"/>
        <v>0</v>
      </c>
      <c r="N219" s="3">
        <f t="shared" si="41"/>
        <v>0</v>
      </c>
      <c r="O219" s="3">
        <f t="shared" si="41"/>
        <v>0</v>
      </c>
      <c r="P219" s="73">
        <f t="shared" si="42"/>
        <v>0</v>
      </c>
      <c r="Q219" s="3"/>
      <c r="R219" s="3">
        <v>0</v>
      </c>
      <c r="S219" s="3">
        <f t="shared" si="43"/>
        <v>0</v>
      </c>
      <c r="T219" s="3"/>
      <c r="U219" s="3"/>
      <c r="V219" s="3"/>
      <c r="W219" s="3"/>
    </row>
    <row r="220" spans="2:23" ht="12.75">
      <c r="B220" s="2" t="s">
        <v>86</v>
      </c>
      <c r="C220" s="2"/>
      <c r="D220" s="3">
        <f t="shared" si="40"/>
        <v>0</v>
      </c>
      <c r="E220" s="3">
        <f t="shared" si="40"/>
        <v>0</v>
      </c>
      <c r="F220" s="3">
        <f t="shared" si="41"/>
        <v>0</v>
      </c>
      <c r="G220" s="3">
        <f t="shared" si="41"/>
        <v>0</v>
      </c>
      <c r="H220" s="3">
        <f t="shared" si="41"/>
        <v>0</v>
      </c>
      <c r="I220" s="3">
        <f t="shared" si="41"/>
        <v>0</v>
      </c>
      <c r="J220" s="3">
        <f t="shared" si="41"/>
        <v>0</v>
      </c>
      <c r="K220" s="3">
        <f t="shared" si="41"/>
        <v>0</v>
      </c>
      <c r="L220" s="3">
        <f t="shared" si="41"/>
        <v>0</v>
      </c>
      <c r="M220" s="3">
        <f t="shared" si="41"/>
        <v>0</v>
      </c>
      <c r="N220" s="3">
        <f t="shared" si="41"/>
        <v>0</v>
      </c>
      <c r="O220" s="3">
        <f t="shared" si="41"/>
        <v>0</v>
      </c>
      <c r="P220" s="73">
        <f t="shared" si="42"/>
        <v>0</v>
      </c>
      <c r="Q220" s="3"/>
      <c r="R220" s="3">
        <v>25400</v>
      </c>
      <c r="S220" s="3">
        <f t="shared" si="43"/>
        <v>-25400</v>
      </c>
      <c r="T220" s="3"/>
      <c r="U220" s="3"/>
      <c r="V220" s="3"/>
      <c r="W220" s="3"/>
    </row>
    <row r="221" spans="2:23" ht="12.75">
      <c r="B221" s="2" t="s">
        <v>92</v>
      </c>
      <c r="C221" s="2"/>
      <c r="D221" s="5">
        <f t="shared" si="40"/>
        <v>0</v>
      </c>
      <c r="E221" s="5">
        <f t="shared" si="40"/>
        <v>0</v>
      </c>
      <c r="F221" s="5">
        <f t="shared" si="41"/>
        <v>0</v>
      </c>
      <c r="G221" s="5">
        <f t="shared" si="41"/>
        <v>0</v>
      </c>
      <c r="H221" s="5">
        <f t="shared" si="41"/>
        <v>0</v>
      </c>
      <c r="I221" s="5">
        <f t="shared" si="41"/>
        <v>0</v>
      </c>
      <c r="J221" s="5">
        <f t="shared" si="41"/>
        <v>0</v>
      </c>
      <c r="K221" s="5">
        <f t="shared" si="41"/>
        <v>0</v>
      </c>
      <c r="L221" s="5">
        <f t="shared" si="41"/>
        <v>0</v>
      </c>
      <c r="M221" s="5">
        <f t="shared" si="41"/>
        <v>0</v>
      </c>
      <c r="N221" s="5">
        <f t="shared" si="41"/>
        <v>0</v>
      </c>
      <c r="O221" s="5">
        <f t="shared" si="41"/>
        <v>0</v>
      </c>
      <c r="P221" s="74">
        <f t="shared" si="42"/>
        <v>0</v>
      </c>
      <c r="Q221" s="3"/>
      <c r="R221" s="5">
        <v>0</v>
      </c>
      <c r="S221" s="5">
        <f t="shared" si="43"/>
        <v>0</v>
      </c>
      <c r="T221" s="3"/>
      <c r="U221" s="3"/>
      <c r="V221" s="3"/>
      <c r="W221" s="3"/>
    </row>
    <row r="222" spans="1:23" s="6" customFormat="1" ht="12.75">
      <c r="A222" s="6" t="s">
        <v>58</v>
      </c>
      <c r="D222" s="7">
        <f>SUM(D207:D221)</f>
        <v>3335</v>
      </c>
      <c r="E222" s="7">
        <f>SUM(E207:E221)</f>
        <v>0</v>
      </c>
      <c r="F222" s="7">
        <f>SUM(F207:F221)</f>
        <v>0</v>
      </c>
      <c r="G222" s="7">
        <f aca="true" t="shared" si="44" ref="G222:O222">SUM(G207:G221)</f>
        <v>0</v>
      </c>
      <c r="H222" s="7">
        <f t="shared" si="44"/>
        <v>0</v>
      </c>
      <c r="I222" s="7">
        <f t="shared" si="44"/>
        <v>0</v>
      </c>
      <c r="J222" s="7">
        <f t="shared" si="44"/>
        <v>0</v>
      </c>
      <c r="K222" s="7">
        <f t="shared" si="44"/>
        <v>0</v>
      </c>
      <c r="L222" s="7">
        <f t="shared" si="44"/>
        <v>0</v>
      </c>
      <c r="M222" s="7">
        <f t="shared" si="44"/>
        <v>0</v>
      </c>
      <c r="N222" s="7">
        <f t="shared" si="44"/>
        <v>0</v>
      </c>
      <c r="O222" s="7">
        <f t="shared" si="44"/>
        <v>0</v>
      </c>
      <c r="P222" s="7">
        <f>SUM(P207:P221)</f>
        <v>3335</v>
      </c>
      <c r="R222" s="7">
        <f>SUM(R207:R221)</f>
        <v>146650</v>
      </c>
      <c r="S222" s="11">
        <f t="shared" si="43"/>
        <v>-143315</v>
      </c>
      <c r="T222" s="8"/>
      <c r="U222" s="8"/>
      <c r="V222" s="8"/>
      <c r="W222" s="8"/>
    </row>
    <row r="223" spans="16:23" s="6" customFormat="1" ht="12.75">
      <c r="P223" s="75"/>
      <c r="R223" s="7"/>
      <c r="S223" s="8"/>
      <c r="T223" s="8"/>
      <c r="U223" s="8"/>
      <c r="V223" s="8"/>
      <c r="W223" s="8"/>
    </row>
    <row r="224" spans="1:23" ht="12.75">
      <c r="A224" s="12" t="s">
        <v>14</v>
      </c>
      <c r="B224" s="2" t="s">
        <v>79</v>
      </c>
      <c r="C224" s="2"/>
      <c r="D224" s="3">
        <f aca="true" t="shared" si="45" ref="D224:E229">D90</f>
        <v>0</v>
      </c>
      <c r="E224" s="3">
        <f t="shared" si="45"/>
        <v>0</v>
      </c>
      <c r="F224" s="3">
        <f aca="true" t="shared" si="46" ref="F224:O229">F90</f>
        <v>0</v>
      </c>
      <c r="G224" s="3">
        <f t="shared" si="46"/>
        <v>0</v>
      </c>
      <c r="H224" s="3">
        <f t="shared" si="46"/>
        <v>0</v>
      </c>
      <c r="I224" s="3">
        <f t="shared" si="46"/>
        <v>0</v>
      </c>
      <c r="J224" s="3">
        <f t="shared" si="46"/>
        <v>0</v>
      </c>
      <c r="K224" s="3">
        <f t="shared" si="46"/>
        <v>0</v>
      </c>
      <c r="L224" s="3">
        <f t="shared" si="46"/>
        <v>0</v>
      </c>
      <c r="M224" s="3">
        <f t="shared" si="46"/>
        <v>0</v>
      </c>
      <c r="N224" s="3">
        <f t="shared" si="46"/>
        <v>0</v>
      </c>
      <c r="O224" s="3">
        <f t="shared" si="46"/>
        <v>0</v>
      </c>
      <c r="P224" s="73">
        <f>SUM(D224:O224)</f>
        <v>0</v>
      </c>
      <c r="Q224" s="3"/>
      <c r="R224" s="3">
        <v>176846</v>
      </c>
      <c r="S224" s="3">
        <f>+R224-P224</f>
        <v>176846</v>
      </c>
      <c r="T224" s="3"/>
      <c r="U224" s="3"/>
      <c r="V224" s="3"/>
      <c r="W224" s="3"/>
    </row>
    <row r="225" spans="1:23" ht="12.75">
      <c r="A225" s="12"/>
      <c r="B225" s="2" t="s">
        <v>80</v>
      </c>
      <c r="C225" s="2"/>
      <c r="D225" s="3">
        <f t="shared" si="45"/>
        <v>0</v>
      </c>
      <c r="E225" s="3">
        <f t="shared" si="45"/>
        <v>0</v>
      </c>
      <c r="F225" s="3">
        <f t="shared" si="46"/>
        <v>0</v>
      </c>
      <c r="G225" s="3">
        <f t="shared" si="46"/>
        <v>0</v>
      </c>
      <c r="H225" s="3">
        <f t="shared" si="46"/>
        <v>0</v>
      </c>
      <c r="I225" s="3">
        <f t="shared" si="46"/>
        <v>0</v>
      </c>
      <c r="J225" s="3">
        <f t="shared" si="46"/>
        <v>0</v>
      </c>
      <c r="K225" s="3">
        <f t="shared" si="46"/>
        <v>0</v>
      </c>
      <c r="L225" s="3">
        <f t="shared" si="46"/>
        <v>0</v>
      </c>
      <c r="M225" s="3">
        <f t="shared" si="46"/>
        <v>0</v>
      </c>
      <c r="N225" s="3">
        <f t="shared" si="46"/>
        <v>0</v>
      </c>
      <c r="O225" s="3">
        <f t="shared" si="46"/>
        <v>0</v>
      </c>
      <c r="P225" s="73">
        <f aca="true" t="shared" si="47" ref="P225:P264">SUM(D225:O225)</f>
        <v>0</v>
      </c>
      <c r="Q225" s="3"/>
      <c r="R225" s="3">
        <v>2500</v>
      </c>
      <c r="S225" s="3">
        <f aca="true" t="shared" si="48" ref="S225:S264">+R225-P225</f>
        <v>2500</v>
      </c>
      <c r="T225" s="3"/>
      <c r="U225" s="3"/>
      <c r="V225" s="3"/>
      <c r="W225" s="3"/>
    </row>
    <row r="226" spans="2:23" ht="12.75">
      <c r="B226" s="2" t="s">
        <v>27</v>
      </c>
      <c r="C226" s="2"/>
      <c r="D226" s="3">
        <f t="shared" si="45"/>
        <v>0</v>
      </c>
      <c r="E226" s="3">
        <f t="shared" si="45"/>
        <v>0</v>
      </c>
      <c r="F226" s="3">
        <f t="shared" si="46"/>
        <v>0</v>
      </c>
      <c r="G226" s="3">
        <f t="shared" si="46"/>
        <v>0</v>
      </c>
      <c r="H226" s="3">
        <f t="shared" si="46"/>
        <v>0</v>
      </c>
      <c r="I226" s="3">
        <f t="shared" si="46"/>
        <v>0</v>
      </c>
      <c r="J226" s="3">
        <f t="shared" si="46"/>
        <v>0</v>
      </c>
      <c r="K226" s="3">
        <f t="shared" si="46"/>
        <v>0</v>
      </c>
      <c r="L226" s="3">
        <f t="shared" si="46"/>
        <v>0</v>
      </c>
      <c r="M226" s="3">
        <f t="shared" si="46"/>
        <v>0</v>
      </c>
      <c r="N226" s="3">
        <f t="shared" si="46"/>
        <v>0</v>
      </c>
      <c r="O226" s="3">
        <f t="shared" si="46"/>
        <v>0</v>
      </c>
      <c r="P226" s="73">
        <f t="shared" si="47"/>
        <v>0</v>
      </c>
      <c r="Q226" s="3"/>
      <c r="R226" s="3">
        <v>35450</v>
      </c>
      <c r="S226" s="3">
        <f t="shared" si="48"/>
        <v>35450</v>
      </c>
      <c r="T226" s="3"/>
      <c r="U226" s="3"/>
      <c r="V226" s="3"/>
      <c r="W226" s="3"/>
    </row>
    <row r="227" spans="2:23" ht="12.75">
      <c r="B227" s="2" t="s">
        <v>82</v>
      </c>
      <c r="C227" s="2"/>
      <c r="D227" s="3">
        <f t="shared" si="45"/>
        <v>0</v>
      </c>
      <c r="E227" s="3">
        <f t="shared" si="45"/>
        <v>0</v>
      </c>
      <c r="F227" s="3">
        <f t="shared" si="46"/>
        <v>0</v>
      </c>
      <c r="G227" s="3">
        <f t="shared" si="46"/>
        <v>0</v>
      </c>
      <c r="H227" s="3">
        <f t="shared" si="46"/>
        <v>0</v>
      </c>
      <c r="I227" s="3">
        <f t="shared" si="46"/>
        <v>0</v>
      </c>
      <c r="J227" s="3">
        <f t="shared" si="46"/>
        <v>0</v>
      </c>
      <c r="K227" s="3">
        <f t="shared" si="46"/>
        <v>0</v>
      </c>
      <c r="L227" s="3">
        <f t="shared" si="46"/>
        <v>0</v>
      </c>
      <c r="M227" s="3">
        <f t="shared" si="46"/>
        <v>0</v>
      </c>
      <c r="N227" s="3">
        <f t="shared" si="46"/>
        <v>0</v>
      </c>
      <c r="O227" s="3">
        <f t="shared" si="46"/>
        <v>0</v>
      </c>
      <c r="P227" s="73">
        <f t="shared" si="47"/>
        <v>0</v>
      </c>
      <c r="Q227" s="3"/>
      <c r="R227" s="3"/>
      <c r="S227" s="3"/>
      <c r="T227" s="3"/>
      <c r="U227" s="3"/>
      <c r="V227" s="3"/>
      <c r="W227" s="3"/>
    </row>
    <row r="228" spans="2:23" ht="12.75">
      <c r="B228" s="2" t="s">
        <v>99</v>
      </c>
      <c r="C228" s="2"/>
      <c r="D228" s="3">
        <f t="shared" si="45"/>
        <v>0</v>
      </c>
      <c r="E228" s="3">
        <f t="shared" si="45"/>
        <v>0</v>
      </c>
      <c r="F228" s="3">
        <f t="shared" si="46"/>
        <v>0</v>
      </c>
      <c r="G228" s="3">
        <f t="shared" si="46"/>
        <v>0</v>
      </c>
      <c r="H228" s="3">
        <f t="shared" si="46"/>
        <v>0</v>
      </c>
      <c r="I228" s="3">
        <f t="shared" si="46"/>
        <v>0</v>
      </c>
      <c r="J228" s="3">
        <f t="shared" si="46"/>
        <v>0</v>
      </c>
      <c r="K228" s="3">
        <f t="shared" si="46"/>
        <v>0</v>
      </c>
      <c r="L228" s="3">
        <f t="shared" si="46"/>
        <v>0</v>
      </c>
      <c r="M228" s="3">
        <f t="shared" si="46"/>
        <v>0</v>
      </c>
      <c r="N228" s="3">
        <f t="shared" si="46"/>
        <v>0</v>
      </c>
      <c r="O228" s="3">
        <f t="shared" si="46"/>
        <v>0</v>
      </c>
      <c r="P228" s="73">
        <f>SUM(D228:O228)</f>
        <v>0</v>
      </c>
      <c r="Q228" s="3"/>
      <c r="R228" s="3"/>
      <c r="S228" s="3"/>
      <c r="T228" s="3"/>
      <c r="U228" s="3"/>
      <c r="V228" s="3"/>
      <c r="W228" s="3"/>
    </row>
    <row r="229" spans="1:23" ht="12.75">
      <c r="A229" s="1" t="s">
        <v>81</v>
      </c>
      <c r="B229" s="2" t="s">
        <v>88</v>
      </c>
      <c r="C229" s="2"/>
      <c r="D229" s="5">
        <f t="shared" si="45"/>
        <v>0</v>
      </c>
      <c r="E229" s="5">
        <f t="shared" si="45"/>
        <v>0</v>
      </c>
      <c r="F229" s="5">
        <f t="shared" si="46"/>
        <v>0</v>
      </c>
      <c r="G229" s="5">
        <f t="shared" si="46"/>
        <v>0</v>
      </c>
      <c r="H229" s="5">
        <f t="shared" si="46"/>
        <v>0</v>
      </c>
      <c r="I229" s="5">
        <f t="shared" si="46"/>
        <v>0</v>
      </c>
      <c r="J229" s="5">
        <f t="shared" si="46"/>
        <v>0</v>
      </c>
      <c r="K229" s="5">
        <f t="shared" si="46"/>
        <v>0</v>
      </c>
      <c r="L229" s="5">
        <f t="shared" si="46"/>
        <v>0</v>
      </c>
      <c r="M229" s="5">
        <f t="shared" si="46"/>
        <v>0</v>
      </c>
      <c r="N229" s="5">
        <f t="shared" si="46"/>
        <v>0</v>
      </c>
      <c r="O229" s="5">
        <f t="shared" si="46"/>
        <v>0</v>
      </c>
      <c r="P229" s="74">
        <f t="shared" si="47"/>
        <v>0</v>
      </c>
      <c r="Q229" s="3"/>
      <c r="R229" s="3">
        <v>6480</v>
      </c>
      <c r="S229" s="3">
        <f t="shared" si="48"/>
        <v>6480</v>
      </c>
      <c r="T229" s="3"/>
      <c r="U229" s="3"/>
      <c r="V229" s="3"/>
      <c r="W229" s="3"/>
    </row>
    <row r="230" spans="2:23" ht="12.75">
      <c r="B230" s="2" t="s">
        <v>83</v>
      </c>
      <c r="C230" s="2"/>
      <c r="D230" s="3">
        <f>SUM(D224:D229)</f>
        <v>0</v>
      </c>
      <c r="E230" s="3">
        <f>SUM(E224:E229)</f>
        <v>0</v>
      </c>
      <c r="F230" s="3">
        <f>SUM(F224:F229)</f>
        <v>0</v>
      </c>
      <c r="G230" s="3">
        <f aca="true" t="shared" si="49" ref="G230:O230">SUM(G224:G229)</f>
        <v>0</v>
      </c>
      <c r="H230" s="3">
        <f t="shared" si="49"/>
        <v>0</v>
      </c>
      <c r="I230" s="3">
        <f t="shared" si="49"/>
        <v>0</v>
      </c>
      <c r="J230" s="3">
        <f t="shared" si="49"/>
        <v>0</v>
      </c>
      <c r="K230" s="3">
        <f t="shared" si="49"/>
        <v>0</v>
      </c>
      <c r="L230" s="3">
        <f t="shared" si="49"/>
        <v>0</v>
      </c>
      <c r="M230" s="3">
        <f t="shared" si="49"/>
        <v>0</v>
      </c>
      <c r="N230" s="3">
        <f t="shared" si="49"/>
        <v>0</v>
      </c>
      <c r="O230" s="3">
        <f t="shared" si="49"/>
        <v>0</v>
      </c>
      <c r="P230" s="3">
        <f>SUM(P224:P229)</f>
        <v>0</v>
      </c>
      <c r="Q230" s="3"/>
      <c r="R230" s="3">
        <v>0</v>
      </c>
      <c r="S230" s="3">
        <f t="shared" si="48"/>
        <v>0</v>
      </c>
      <c r="T230" s="3"/>
      <c r="U230" s="3"/>
      <c r="V230" s="3"/>
      <c r="W230" s="3"/>
    </row>
    <row r="231" spans="2:23" ht="12.75">
      <c r="B231" s="2"/>
      <c r="C231" s="2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73"/>
      <c r="Q231" s="3"/>
      <c r="R231" s="3">
        <v>10250</v>
      </c>
      <c r="S231" s="3">
        <f t="shared" si="48"/>
        <v>10250</v>
      </c>
      <c r="T231" s="3"/>
      <c r="U231" s="3"/>
      <c r="V231" s="3"/>
      <c r="W231" s="3"/>
    </row>
    <row r="232" spans="2:23" ht="12.75">
      <c r="B232" s="2" t="s">
        <v>15</v>
      </c>
      <c r="C232" s="2"/>
      <c r="D232" s="3">
        <f aca="true" t="shared" si="50" ref="D232:E247">D98</f>
        <v>0</v>
      </c>
      <c r="E232" s="3">
        <f t="shared" si="50"/>
        <v>0</v>
      </c>
      <c r="F232" s="3">
        <f aca="true" t="shared" si="51" ref="F232:O264">F98</f>
        <v>0</v>
      </c>
      <c r="G232" s="3">
        <f t="shared" si="51"/>
        <v>0</v>
      </c>
      <c r="H232" s="3">
        <f t="shared" si="51"/>
        <v>0</v>
      </c>
      <c r="I232" s="3">
        <f t="shared" si="51"/>
        <v>0</v>
      </c>
      <c r="J232" s="3">
        <f t="shared" si="51"/>
        <v>0</v>
      </c>
      <c r="K232" s="3">
        <f t="shared" si="51"/>
        <v>0</v>
      </c>
      <c r="L232" s="3">
        <f t="shared" si="51"/>
        <v>0</v>
      </c>
      <c r="M232" s="3">
        <f t="shared" si="51"/>
        <v>0</v>
      </c>
      <c r="N232" s="3">
        <f t="shared" si="51"/>
        <v>0</v>
      </c>
      <c r="O232" s="3">
        <f t="shared" si="51"/>
        <v>0</v>
      </c>
      <c r="P232" s="73">
        <f t="shared" si="47"/>
        <v>0</v>
      </c>
      <c r="Q232" s="3"/>
      <c r="R232" s="3">
        <v>0</v>
      </c>
      <c r="S232" s="3">
        <f t="shared" si="48"/>
        <v>0</v>
      </c>
      <c r="T232" s="3"/>
      <c r="U232" s="3"/>
      <c r="V232" s="3"/>
      <c r="W232" s="3"/>
    </row>
    <row r="233" spans="2:23" ht="12.75">
      <c r="B233" s="2" t="s">
        <v>62</v>
      </c>
      <c r="C233" s="2"/>
      <c r="D233" s="3">
        <f t="shared" si="50"/>
        <v>0</v>
      </c>
      <c r="E233" s="3">
        <f t="shared" si="50"/>
        <v>0</v>
      </c>
      <c r="F233" s="3">
        <f t="shared" si="51"/>
        <v>0</v>
      </c>
      <c r="G233" s="3">
        <f t="shared" si="51"/>
        <v>0</v>
      </c>
      <c r="H233" s="3">
        <f t="shared" si="51"/>
        <v>0</v>
      </c>
      <c r="I233" s="3">
        <f t="shared" si="51"/>
        <v>0</v>
      </c>
      <c r="J233" s="3">
        <f t="shared" si="51"/>
        <v>0</v>
      </c>
      <c r="K233" s="3">
        <f t="shared" si="51"/>
        <v>0</v>
      </c>
      <c r="L233" s="3">
        <f t="shared" si="51"/>
        <v>0</v>
      </c>
      <c r="M233" s="3">
        <f t="shared" si="51"/>
        <v>0</v>
      </c>
      <c r="N233" s="3">
        <f t="shared" si="51"/>
        <v>0</v>
      </c>
      <c r="O233" s="3">
        <f t="shared" si="51"/>
        <v>0</v>
      </c>
      <c r="P233" s="73">
        <f t="shared" si="47"/>
        <v>0</v>
      </c>
      <c r="Q233" s="3"/>
      <c r="R233" s="3">
        <v>1500</v>
      </c>
      <c r="S233" s="3">
        <f t="shared" si="48"/>
        <v>1500</v>
      </c>
      <c r="T233" s="3"/>
      <c r="U233" s="3"/>
      <c r="V233" s="3"/>
      <c r="W233" s="3"/>
    </row>
    <row r="234" spans="2:23" ht="12.75">
      <c r="B234" s="2" t="s">
        <v>16</v>
      </c>
      <c r="C234" s="2"/>
      <c r="D234" s="3">
        <f t="shared" si="50"/>
        <v>0</v>
      </c>
      <c r="E234" s="3">
        <f t="shared" si="50"/>
        <v>0</v>
      </c>
      <c r="F234" s="3">
        <f t="shared" si="51"/>
        <v>0</v>
      </c>
      <c r="G234" s="3">
        <f t="shared" si="51"/>
        <v>0</v>
      </c>
      <c r="H234" s="3">
        <f t="shared" si="51"/>
        <v>0</v>
      </c>
      <c r="I234" s="3">
        <f t="shared" si="51"/>
        <v>0</v>
      </c>
      <c r="J234" s="3">
        <f t="shared" si="51"/>
        <v>0</v>
      </c>
      <c r="K234" s="3">
        <f t="shared" si="51"/>
        <v>0</v>
      </c>
      <c r="L234" s="3">
        <f t="shared" si="51"/>
        <v>0</v>
      </c>
      <c r="M234" s="3">
        <f t="shared" si="51"/>
        <v>0</v>
      </c>
      <c r="N234" s="3">
        <f t="shared" si="51"/>
        <v>0</v>
      </c>
      <c r="O234" s="3">
        <f t="shared" si="51"/>
        <v>0</v>
      </c>
      <c r="P234" s="73">
        <f t="shared" si="47"/>
        <v>0</v>
      </c>
      <c r="Q234" s="3"/>
      <c r="R234" s="3">
        <v>2900</v>
      </c>
      <c r="S234" s="3">
        <f t="shared" si="48"/>
        <v>2900</v>
      </c>
      <c r="T234" s="3"/>
      <c r="U234" s="3"/>
      <c r="V234" s="3"/>
      <c r="W234" s="3"/>
    </row>
    <row r="235" spans="2:23" ht="12.75">
      <c r="B235" s="2" t="s">
        <v>17</v>
      </c>
      <c r="C235" s="2"/>
      <c r="D235" s="3">
        <f t="shared" si="50"/>
        <v>0</v>
      </c>
      <c r="E235" s="3">
        <f t="shared" si="50"/>
        <v>0</v>
      </c>
      <c r="F235" s="3">
        <f t="shared" si="51"/>
        <v>10</v>
      </c>
      <c r="G235" s="3">
        <f t="shared" si="51"/>
        <v>10</v>
      </c>
      <c r="H235" s="3">
        <f t="shared" si="51"/>
        <v>10</v>
      </c>
      <c r="I235" s="3">
        <f t="shared" si="51"/>
        <v>0</v>
      </c>
      <c r="J235" s="3">
        <f t="shared" si="51"/>
        <v>0</v>
      </c>
      <c r="K235" s="3">
        <f t="shared" si="51"/>
        <v>0</v>
      </c>
      <c r="L235" s="3">
        <f t="shared" si="51"/>
        <v>0</v>
      </c>
      <c r="M235" s="3">
        <f t="shared" si="51"/>
        <v>0</v>
      </c>
      <c r="N235" s="3">
        <f t="shared" si="51"/>
        <v>0</v>
      </c>
      <c r="O235" s="3">
        <f t="shared" si="51"/>
        <v>0</v>
      </c>
      <c r="P235" s="73">
        <f t="shared" si="47"/>
        <v>30</v>
      </c>
      <c r="Q235" s="3"/>
      <c r="R235" s="3">
        <v>0</v>
      </c>
      <c r="S235" s="3">
        <f t="shared" si="48"/>
        <v>-30</v>
      </c>
      <c r="T235" s="3"/>
      <c r="U235" s="3"/>
      <c r="V235" s="3"/>
      <c r="W235" s="3"/>
    </row>
    <row r="236" spans="2:23" ht="12.75">
      <c r="B236" s="2" t="s">
        <v>35</v>
      </c>
      <c r="C236" s="2"/>
      <c r="D236" s="3">
        <f t="shared" si="50"/>
        <v>0</v>
      </c>
      <c r="E236" s="3">
        <f t="shared" si="50"/>
        <v>0</v>
      </c>
      <c r="F236" s="3">
        <f t="shared" si="51"/>
        <v>0</v>
      </c>
      <c r="G236" s="3">
        <f t="shared" si="51"/>
        <v>0</v>
      </c>
      <c r="H236" s="3">
        <f t="shared" si="51"/>
        <v>0</v>
      </c>
      <c r="I236" s="3">
        <f t="shared" si="51"/>
        <v>0</v>
      </c>
      <c r="J236" s="3">
        <f t="shared" si="51"/>
        <v>0</v>
      </c>
      <c r="K236" s="3">
        <f t="shared" si="51"/>
        <v>0</v>
      </c>
      <c r="L236" s="3">
        <f t="shared" si="51"/>
        <v>0</v>
      </c>
      <c r="M236" s="3">
        <f t="shared" si="51"/>
        <v>0</v>
      </c>
      <c r="N236" s="3">
        <f t="shared" si="51"/>
        <v>0</v>
      </c>
      <c r="O236" s="3">
        <f t="shared" si="51"/>
        <v>0</v>
      </c>
      <c r="P236" s="73">
        <f t="shared" si="47"/>
        <v>0</v>
      </c>
      <c r="Q236" s="3"/>
      <c r="R236" s="3">
        <v>20120</v>
      </c>
      <c r="S236" s="3">
        <f t="shared" si="48"/>
        <v>20120</v>
      </c>
      <c r="T236" s="3"/>
      <c r="U236" s="3"/>
      <c r="V236" s="3"/>
      <c r="W236" s="3"/>
    </row>
    <row r="237" spans="2:23" ht="12.75">
      <c r="B237" s="2" t="s">
        <v>63</v>
      </c>
      <c r="C237" s="2"/>
      <c r="D237" s="3">
        <f t="shared" si="50"/>
        <v>55.91</v>
      </c>
      <c r="E237" s="3">
        <f t="shared" si="50"/>
        <v>0</v>
      </c>
      <c r="F237" s="3">
        <f t="shared" si="51"/>
        <v>0</v>
      </c>
      <c r="G237" s="3">
        <f t="shared" si="51"/>
        <v>0</v>
      </c>
      <c r="H237" s="3">
        <f t="shared" si="51"/>
        <v>0</v>
      </c>
      <c r="I237" s="3">
        <f t="shared" si="51"/>
        <v>0</v>
      </c>
      <c r="J237" s="3">
        <f t="shared" si="51"/>
        <v>0</v>
      </c>
      <c r="K237" s="3">
        <f t="shared" si="51"/>
        <v>0</v>
      </c>
      <c r="L237" s="3">
        <f t="shared" si="51"/>
        <v>0</v>
      </c>
      <c r="M237" s="3">
        <f t="shared" si="51"/>
        <v>0</v>
      </c>
      <c r="N237" s="3">
        <f t="shared" si="51"/>
        <v>0</v>
      </c>
      <c r="O237" s="3">
        <f t="shared" si="51"/>
        <v>0</v>
      </c>
      <c r="P237" s="73">
        <f t="shared" si="47"/>
        <v>55.91</v>
      </c>
      <c r="Q237" s="3"/>
      <c r="R237" s="3">
        <v>2500</v>
      </c>
      <c r="S237" s="3">
        <f t="shared" si="48"/>
        <v>2444.09</v>
      </c>
      <c r="T237" s="3"/>
      <c r="U237" s="3"/>
      <c r="V237" s="3"/>
      <c r="W237" s="3"/>
    </row>
    <row r="238" spans="2:23" ht="12.75">
      <c r="B238" s="2" t="s">
        <v>18</v>
      </c>
      <c r="C238" s="2"/>
      <c r="D238" s="3">
        <f t="shared" si="50"/>
        <v>0</v>
      </c>
      <c r="E238" s="3">
        <f t="shared" si="50"/>
        <v>0</v>
      </c>
      <c r="F238" s="3">
        <f t="shared" si="51"/>
        <v>0</v>
      </c>
      <c r="G238" s="3">
        <f t="shared" si="51"/>
        <v>0</v>
      </c>
      <c r="H238" s="3">
        <f t="shared" si="51"/>
        <v>0</v>
      </c>
      <c r="I238" s="3">
        <f t="shared" si="51"/>
        <v>0</v>
      </c>
      <c r="J238" s="3">
        <f t="shared" si="51"/>
        <v>0</v>
      </c>
      <c r="K238" s="3">
        <f t="shared" si="51"/>
        <v>0</v>
      </c>
      <c r="L238" s="3">
        <f t="shared" si="51"/>
        <v>0</v>
      </c>
      <c r="M238" s="3">
        <f t="shared" si="51"/>
        <v>0</v>
      </c>
      <c r="N238" s="3">
        <f t="shared" si="51"/>
        <v>0</v>
      </c>
      <c r="O238" s="3">
        <f t="shared" si="51"/>
        <v>0</v>
      </c>
      <c r="P238" s="73">
        <f t="shared" si="47"/>
        <v>0</v>
      </c>
      <c r="Q238" s="3"/>
      <c r="R238" s="3">
        <v>6000</v>
      </c>
      <c r="S238" s="3">
        <f t="shared" si="48"/>
        <v>6000</v>
      </c>
      <c r="T238" s="3"/>
      <c r="U238" s="3"/>
      <c r="V238" s="3"/>
      <c r="W238" s="3"/>
    </row>
    <row r="239" spans="2:23" ht="12.75">
      <c r="B239" s="2" t="s">
        <v>19</v>
      </c>
      <c r="C239" s="4"/>
      <c r="D239" s="3">
        <f t="shared" si="50"/>
        <v>0</v>
      </c>
      <c r="E239" s="3">
        <f t="shared" si="50"/>
        <v>0</v>
      </c>
      <c r="F239" s="3">
        <f t="shared" si="51"/>
        <v>0</v>
      </c>
      <c r="G239" s="3">
        <f t="shared" si="51"/>
        <v>0</v>
      </c>
      <c r="H239" s="3">
        <f t="shared" si="51"/>
        <v>0</v>
      </c>
      <c r="I239" s="3">
        <f t="shared" si="51"/>
        <v>0</v>
      </c>
      <c r="J239" s="3">
        <f t="shared" si="51"/>
        <v>0</v>
      </c>
      <c r="K239" s="3">
        <f t="shared" si="51"/>
        <v>0</v>
      </c>
      <c r="L239" s="3">
        <f t="shared" si="51"/>
        <v>0</v>
      </c>
      <c r="M239" s="3">
        <f t="shared" si="51"/>
        <v>0</v>
      </c>
      <c r="N239" s="3">
        <f t="shared" si="51"/>
        <v>0</v>
      </c>
      <c r="O239" s="3">
        <f t="shared" si="51"/>
        <v>0</v>
      </c>
      <c r="P239" s="73">
        <f t="shared" si="47"/>
        <v>0</v>
      </c>
      <c r="Q239" s="3"/>
      <c r="R239" s="3">
        <v>0</v>
      </c>
      <c r="S239" s="3">
        <f t="shared" si="48"/>
        <v>0</v>
      </c>
      <c r="T239" s="3"/>
      <c r="U239" s="3"/>
      <c r="V239" s="3"/>
      <c r="W239" s="3"/>
    </row>
    <row r="240" spans="2:23" ht="12.75">
      <c r="B240" s="2" t="s">
        <v>87</v>
      </c>
      <c r="C240" s="2"/>
      <c r="D240" s="3">
        <f t="shared" si="50"/>
        <v>15.25</v>
      </c>
      <c r="E240" s="3">
        <f t="shared" si="50"/>
        <v>0</v>
      </c>
      <c r="F240" s="3">
        <f t="shared" si="51"/>
        <v>7.5</v>
      </c>
      <c r="G240" s="3">
        <f t="shared" si="51"/>
        <v>7.5</v>
      </c>
      <c r="H240" s="3">
        <f t="shared" si="51"/>
        <v>7.75</v>
      </c>
      <c r="I240" s="3">
        <f t="shared" si="51"/>
        <v>0</v>
      </c>
      <c r="J240" s="3">
        <f t="shared" si="51"/>
        <v>0</v>
      </c>
      <c r="K240" s="3">
        <f t="shared" si="51"/>
        <v>0</v>
      </c>
      <c r="L240" s="3">
        <f t="shared" si="51"/>
        <v>0</v>
      </c>
      <c r="M240" s="3">
        <f t="shared" si="51"/>
        <v>0</v>
      </c>
      <c r="N240" s="3">
        <f t="shared" si="51"/>
        <v>0</v>
      </c>
      <c r="O240" s="3">
        <f t="shared" si="51"/>
        <v>0</v>
      </c>
      <c r="P240" s="73">
        <f t="shared" si="47"/>
        <v>38</v>
      </c>
      <c r="Q240" s="3"/>
      <c r="R240" s="3">
        <v>3000</v>
      </c>
      <c r="S240" s="3">
        <f t="shared" si="48"/>
        <v>2962</v>
      </c>
      <c r="T240" s="3"/>
      <c r="U240" s="3"/>
      <c r="V240" s="3"/>
      <c r="W240" s="3"/>
    </row>
    <row r="241" spans="2:23" ht="12.75">
      <c r="B241" s="2" t="s">
        <v>20</v>
      </c>
      <c r="C241" s="2"/>
      <c r="D241" s="3">
        <f t="shared" si="50"/>
        <v>0</v>
      </c>
      <c r="E241" s="3">
        <f t="shared" si="50"/>
        <v>0</v>
      </c>
      <c r="F241" s="3">
        <f t="shared" si="51"/>
        <v>0</v>
      </c>
      <c r="G241" s="3">
        <f t="shared" si="51"/>
        <v>0</v>
      </c>
      <c r="H241" s="3">
        <f t="shared" si="51"/>
        <v>0</v>
      </c>
      <c r="I241" s="3">
        <f t="shared" si="51"/>
        <v>0</v>
      </c>
      <c r="J241" s="3">
        <f t="shared" si="51"/>
        <v>0</v>
      </c>
      <c r="K241" s="3">
        <f t="shared" si="51"/>
        <v>0</v>
      </c>
      <c r="L241" s="3">
        <f t="shared" si="51"/>
        <v>0</v>
      </c>
      <c r="M241" s="3">
        <f t="shared" si="51"/>
        <v>0</v>
      </c>
      <c r="N241" s="3">
        <f t="shared" si="51"/>
        <v>0</v>
      </c>
      <c r="O241" s="3">
        <f t="shared" si="51"/>
        <v>0</v>
      </c>
      <c r="P241" s="73">
        <f t="shared" si="47"/>
        <v>0</v>
      </c>
      <c r="Q241" s="3"/>
      <c r="R241" s="3">
        <v>400</v>
      </c>
      <c r="S241" s="3">
        <f t="shared" si="48"/>
        <v>400</v>
      </c>
      <c r="T241" s="3"/>
      <c r="U241" s="3"/>
      <c r="V241" s="3"/>
      <c r="W241" s="3"/>
    </row>
    <row r="242" spans="2:23" ht="12.75">
      <c r="B242" s="2" t="s">
        <v>21</v>
      </c>
      <c r="C242" s="2"/>
      <c r="D242" s="3">
        <f t="shared" si="50"/>
        <v>0</v>
      </c>
      <c r="E242" s="3">
        <f t="shared" si="50"/>
        <v>0</v>
      </c>
      <c r="F242" s="3">
        <f t="shared" si="51"/>
        <v>0</v>
      </c>
      <c r="G242" s="3">
        <f t="shared" si="51"/>
        <v>0</v>
      </c>
      <c r="H242" s="3">
        <f t="shared" si="51"/>
        <v>0</v>
      </c>
      <c r="I242" s="3">
        <f t="shared" si="51"/>
        <v>0</v>
      </c>
      <c r="J242" s="3">
        <f t="shared" si="51"/>
        <v>0</v>
      </c>
      <c r="K242" s="3">
        <f t="shared" si="51"/>
        <v>0</v>
      </c>
      <c r="L242" s="3">
        <f t="shared" si="51"/>
        <v>0</v>
      </c>
      <c r="M242" s="3">
        <f t="shared" si="51"/>
        <v>0</v>
      </c>
      <c r="N242" s="3">
        <f t="shared" si="51"/>
        <v>0</v>
      </c>
      <c r="O242" s="3">
        <f t="shared" si="51"/>
        <v>0</v>
      </c>
      <c r="P242" s="73">
        <f t="shared" si="47"/>
        <v>0</v>
      </c>
      <c r="Q242" s="3"/>
      <c r="R242" s="3">
        <v>0</v>
      </c>
      <c r="S242" s="3">
        <f t="shared" si="48"/>
        <v>0</v>
      </c>
      <c r="T242" s="3"/>
      <c r="U242" s="3"/>
      <c r="V242" s="3"/>
      <c r="W242" s="3"/>
    </row>
    <row r="243" spans="2:23" ht="12.75">
      <c r="B243" s="2" t="s">
        <v>22</v>
      </c>
      <c r="C243" s="2"/>
      <c r="D243" s="3">
        <f t="shared" si="50"/>
        <v>0</v>
      </c>
      <c r="E243" s="3">
        <f t="shared" si="50"/>
        <v>0</v>
      </c>
      <c r="F243" s="3">
        <f t="shared" si="51"/>
        <v>0</v>
      </c>
      <c r="G243" s="3">
        <f t="shared" si="51"/>
        <v>0</v>
      </c>
      <c r="H243" s="3">
        <f t="shared" si="51"/>
        <v>0</v>
      </c>
      <c r="I243" s="3">
        <f t="shared" si="51"/>
        <v>0</v>
      </c>
      <c r="J243" s="3">
        <f t="shared" si="51"/>
        <v>0</v>
      </c>
      <c r="K243" s="3">
        <f t="shared" si="51"/>
        <v>0</v>
      </c>
      <c r="L243" s="3">
        <f t="shared" si="51"/>
        <v>0</v>
      </c>
      <c r="M243" s="3">
        <f t="shared" si="51"/>
        <v>0</v>
      </c>
      <c r="N243" s="3">
        <f t="shared" si="51"/>
        <v>0</v>
      </c>
      <c r="O243" s="3">
        <f t="shared" si="51"/>
        <v>0</v>
      </c>
      <c r="P243" s="73">
        <f t="shared" si="47"/>
        <v>0</v>
      </c>
      <c r="Q243" s="3"/>
      <c r="R243" s="3">
        <v>19250</v>
      </c>
      <c r="S243" s="3">
        <f t="shared" si="48"/>
        <v>19250</v>
      </c>
      <c r="T243" s="3"/>
      <c r="U243" s="3"/>
      <c r="V243" s="3"/>
      <c r="W243" s="3"/>
    </row>
    <row r="244" spans="2:23" ht="12.75">
      <c r="B244" s="2" t="s">
        <v>23</v>
      </c>
      <c r="C244" s="2"/>
      <c r="D244" s="3">
        <f t="shared" si="50"/>
        <v>0</v>
      </c>
      <c r="E244" s="3">
        <f t="shared" si="50"/>
        <v>0</v>
      </c>
      <c r="F244" s="3">
        <f t="shared" si="51"/>
        <v>0</v>
      </c>
      <c r="G244" s="3">
        <f t="shared" si="51"/>
        <v>0</v>
      </c>
      <c r="H244" s="3">
        <f t="shared" si="51"/>
        <v>0</v>
      </c>
      <c r="I244" s="3">
        <f t="shared" si="51"/>
        <v>0</v>
      </c>
      <c r="J244" s="3">
        <f t="shared" si="51"/>
        <v>0</v>
      </c>
      <c r="K244" s="3">
        <f t="shared" si="51"/>
        <v>0</v>
      </c>
      <c r="L244" s="3">
        <f t="shared" si="51"/>
        <v>0</v>
      </c>
      <c r="M244" s="3">
        <f t="shared" si="51"/>
        <v>0</v>
      </c>
      <c r="N244" s="3">
        <f t="shared" si="51"/>
        <v>0</v>
      </c>
      <c r="O244" s="3">
        <f t="shared" si="51"/>
        <v>0</v>
      </c>
      <c r="P244" s="73">
        <f t="shared" si="47"/>
        <v>0</v>
      </c>
      <c r="Q244" s="3"/>
      <c r="R244" s="3">
        <v>0</v>
      </c>
      <c r="S244" s="3">
        <f t="shared" si="48"/>
        <v>0</v>
      </c>
      <c r="T244" s="3"/>
      <c r="U244" s="3"/>
      <c r="V244" s="3"/>
      <c r="W244" s="3"/>
    </row>
    <row r="245" spans="2:23" ht="12.75">
      <c r="B245" s="2" t="s">
        <v>24</v>
      </c>
      <c r="C245" s="2"/>
      <c r="D245" s="3">
        <f t="shared" si="50"/>
        <v>0</v>
      </c>
      <c r="E245" s="3">
        <f t="shared" si="50"/>
        <v>0</v>
      </c>
      <c r="F245" s="3">
        <f t="shared" si="51"/>
        <v>0</v>
      </c>
      <c r="G245" s="3">
        <f t="shared" si="51"/>
        <v>0</v>
      </c>
      <c r="H245" s="3">
        <f t="shared" si="51"/>
        <v>0</v>
      </c>
      <c r="I245" s="3">
        <f t="shared" si="51"/>
        <v>0</v>
      </c>
      <c r="J245" s="3">
        <f t="shared" si="51"/>
        <v>0</v>
      </c>
      <c r="K245" s="3">
        <f t="shared" si="51"/>
        <v>0</v>
      </c>
      <c r="L245" s="3">
        <f t="shared" si="51"/>
        <v>0</v>
      </c>
      <c r="M245" s="3">
        <f t="shared" si="51"/>
        <v>0</v>
      </c>
      <c r="N245" s="3">
        <f t="shared" si="51"/>
        <v>0</v>
      </c>
      <c r="O245" s="3">
        <f t="shared" si="51"/>
        <v>0</v>
      </c>
      <c r="P245" s="73">
        <f t="shared" si="47"/>
        <v>0</v>
      </c>
      <c r="Q245" s="3"/>
      <c r="R245" s="3">
        <v>12350</v>
      </c>
      <c r="S245" s="3">
        <f t="shared" si="48"/>
        <v>12350</v>
      </c>
      <c r="T245" s="3"/>
      <c r="U245" s="14"/>
      <c r="V245" s="3"/>
      <c r="W245" s="3"/>
    </row>
    <row r="246" spans="2:23" ht="12.75">
      <c r="B246" s="2" t="s">
        <v>25</v>
      </c>
      <c r="C246" s="2"/>
      <c r="D246" s="3">
        <f t="shared" si="50"/>
        <v>63.42</v>
      </c>
      <c r="E246" s="3">
        <f t="shared" si="50"/>
        <v>0</v>
      </c>
      <c r="F246" s="3">
        <f t="shared" si="51"/>
        <v>0</v>
      </c>
      <c r="G246" s="3">
        <f t="shared" si="51"/>
        <v>-549.56</v>
      </c>
      <c r="H246" s="3">
        <f t="shared" si="51"/>
        <v>0</v>
      </c>
      <c r="I246" s="3">
        <f t="shared" si="51"/>
        <v>0</v>
      </c>
      <c r="J246" s="3">
        <f t="shared" si="51"/>
        <v>0</v>
      </c>
      <c r="K246" s="3">
        <f t="shared" si="51"/>
        <v>0</v>
      </c>
      <c r="L246" s="3">
        <f t="shared" si="51"/>
        <v>0</v>
      </c>
      <c r="M246" s="3">
        <f t="shared" si="51"/>
        <v>0</v>
      </c>
      <c r="N246" s="3">
        <f t="shared" si="51"/>
        <v>0</v>
      </c>
      <c r="O246" s="3">
        <f t="shared" si="51"/>
        <v>0</v>
      </c>
      <c r="P246" s="73">
        <f t="shared" si="47"/>
        <v>-486.13999999999993</v>
      </c>
      <c r="Q246" s="3"/>
      <c r="R246" s="3">
        <v>3024</v>
      </c>
      <c r="S246" s="3">
        <f t="shared" si="48"/>
        <v>3510.14</v>
      </c>
      <c r="T246" s="3"/>
      <c r="U246" s="3"/>
      <c r="V246" s="3"/>
      <c r="W246" s="3"/>
    </row>
    <row r="247" spans="2:23" ht="12.75">
      <c r="B247" s="2" t="s">
        <v>66</v>
      </c>
      <c r="C247" s="2"/>
      <c r="D247" s="3">
        <f t="shared" si="50"/>
        <v>0</v>
      </c>
      <c r="E247" s="3">
        <f t="shared" si="50"/>
        <v>0</v>
      </c>
      <c r="F247" s="3">
        <f t="shared" si="51"/>
        <v>0</v>
      </c>
      <c r="G247" s="3">
        <f t="shared" si="51"/>
        <v>0</v>
      </c>
      <c r="H247" s="3">
        <f t="shared" si="51"/>
        <v>0</v>
      </c>
      <c r="I247" s="3">
        <f t="shared" si="51"/>
        <v>0</v>
      </c>
      <c r="J247" s="3">
        <f t="shared" si="51"/>
        <v>0</v>
      </c>
      <c r="K247" s="3">
        <f t="shared" si="51"/>
        <v>0</v>
      </c>
      <c r="L247" s="3">
        <f t="shared" si="51"/>
        <v>0</v>
      </c>
      <c r="M247" s="3">
        <f t="shared" si="51"/>
        <v>0</v>
      </c>
      <c r="N247" s="3">
        <f t="shared" si="51"/>
        <v>0</v>
      </c>
      <c r="O247" s="3">
        <f t="shared" si="51"/>
        <v>0</v>
      </c>
      <c r="P247" s="73">
        <f t="shared" si="47"/>
        <v>0</v>
      </c>
      <c r="Q247" s="3"/>
      <c r="R247" s="3">
        <v>300</v>
      </c>
      <c r="S247" s="3">
        <f t="shared" si="48"/>
        <v>300</v>
      </c>
      <c r="T247" s="3"/>
      <c r="U247" s="3"/>
      <c r="V247" s="3"/>
      <c r="W247" s="3"/>
    </row>
    <row r="248" spans="2:23" ht="12.75">
      <c r="B248" s="2" t="s">
        <v>26</v>
      </c>
      <c r="C248" s="2"/>
      <c r="D248" s="3">
        <f aca="true" t="shared" si="52" ref="D248:E264">D114</f>
        <v>-16.36</v>
      </c>
      <c r="E248" s="3">
        <f t="shared" si="52"/>
        <v>0</v>
      </c>
      <c r="F248" s="3">
        <f t="shared" si="51"/>
        <v>0</v>
      </c>
      <c r="G248" s="3">
        <f t="shared" si="51"/>
        <v>-23.93</v>
      </c>
      <c r="H248" s="3">
        <f t="shared" si="51"/>
        <v>0</v>
      </c>
      <c r="I248" s="3">
        <f t="shared" si="51"/>
        <v>0</v>
      </c>
      <c r="J248" s="3">
        <f t="shared" si="51"/>
        <v>0</v>
      </c>
      <c r="K248" s="3">
        <f t="shared" si="51"/>
        <v>0</v>
      </c>
      <c r="L248" s="3">
        <f t="shared" si="51"/>
        <v>0</v>
      </c>
      <c r="M248" s="3">
        <f t="shared" si="51"/>
        <v>0</v>
      </c>
      <c r="N248" s="3">
        <f t="shared" si="51"/>
        <v>0</v>
      </c>
      <c r="O248" s="3">
        <f t="shared" si="51"/>
        <v>0</v>
      </c>
      <c r="P248" s="73">
        <f t="shared" si="47"/>
        <v>-40.29</v>
      </c>
      <c r="Q248" s="3"/>
      <c r="R248" s="3">
        <v>250</v>
      </c>
      <c r="S248" s="3">
        <f t="shared" si="48"/>
        <v>290.29</v>
      </c>
      <c r="T248" s="3"/>
      <c r="U248" s="3"/>
      <c r="V248" s="3"/>
      <c r="W248" s="3"/>
    </row>
    <row r="249" spans="2:23" ht="12.75">
      <c r="B249" s="2" t="s">
        <v>100</v>
      </c>
      <c r="C249" s="2"/>
      <c r="D249" s="3">
        <f t="shared" si="52"/>
        <v>0</v>
      </c>
      <c r="E249" s="3">
        <f t="shared" si="52"/>
        <v>0</v>
      </c>
      <c r="F249" s="3">
        <f t="shared" si="51"/>
        <v>0</v>
      </c>
      <c r="G249" s="3">
        <f t="shared" si="51"/>
        <v>0</v>
      </c>
      <c r="H249" s="3">
        <f t="shared" si="51"/>
        <v>0</v>
      </c>
      <c r="I249" s="3">
        <f t="shared" si="51"/>
        <v>0</v>
      </c>
      <c r="J249" s="3">
        <f t="shared" si="51"/>
        <v>0</v>
      </c>
      <c r="K249" s="3">
        <f t="shared" si="51"/>
        <v>0</v>
      </c>
      <c r="L249" s="3">
        <f t="shared" si="51"/>
        <v>0</v>
      </c>
      <c r="M249" s="3">
        <f t="shared" si="51"/>
        <v>0</v>
      </c>
      <c r="N249" s="3">
        <f t="shared" si="51"/>
        <v>0</v>
      </c>
      <c r="O249" s="3">
        <f t="shared" si="51"/>
        <v>0</v>
      </c>
      <c r="P249" s="73">
        <f t="shared" si="47"/>
        <v>0</v>
      </c>
      <c r="Q249" s="3"/>
      <c r="R249" s="3"/>
      <c r="S249" s="3"/>
      <c r="T249" s="3"/>
      <c r="U249" s="3"/>
      <c r="V249" s="3"/>
      <c r="W249" s="3"/>
    </row>
    <row r="250" spans="2:23" ht="12.75">
      <c r="B250" s="2" t="s">
        <v>101</v>
      </c>
      <c r="C250" s="2"/>
      <c r="D250" s="3">
        <f t="shared" si="52"/>
        <v>0</v>
      </c>
      <c r="E250" s="3">
        <f t="shared" si="52"/>
        <v>0</v>
      </c>
      <c r="F250" s="3">
        <f t="shared" si="51"/>
        <v>0</v>
      </c>
      <c r="G250" s="3">
        <f t="shared" si="51"/>
        <v>0</v>
      </c>
      <c r="H250" s="3">
        <f t="shared" si="51"/>
        <v>0</v>
      </c>
      <c r="I250" s="3">
        <f t="shared" si="51"/>
        <v>0</v>
      </c>
      <c r="J250" s="3">
        <f t="shared" si="51"/>
        <v>0</v>
      </c>
      <c r="K250" s="3">
        <f t="shared" si="51"/>
        <v>0</v>
      </c>
      <c r="L250" s="3">
        <f t="shared" si="51"/>
        <v>0</v>
      </c>
      <c r="M250" s="3">
        <f t="shared" si="51"/>
        <v>0</v>
      </c>
      <c r="N250" s="3">
        <f t="shared" si="51"/>
        <v>0</v>
      </c>
      <c r="O250" s="3">
        <f t="shared" si="51"/>
        <v>0</v>
      </c>
      <c r="P250" s="73">
        <f t="shared" si="47"/>
        <v>0</v>
      </c>
      <c r="Q250" s="3"/>
      <c r="R250" s="3"/>
      <c r="S250" s="3"/>
      <c r="T250" s="3"/>
      <c r="U250" s="3"/>
      <c r="V250" s="3"/>
      <c r="W250" s="3"/>
    </row>
    <row r="251" spans="2:23" ht="12.75">
      <c r="B251" s="2" t="s">
        <v>102</v>
      </c>
      <c r="C251" s="2"/>
      <c r="D251" s="3">
        <f t="shared" si="52"/>
        <v>0</v>
      </c>
      <c r="E251" s="3">
        <f t="shared" si="52"/>
        <v>0</v>
      </c>
      <c r="F251" s="3">
        <f t="shared" si="51"/>
        <v>0</v>
      </c>
      <c r="G251" s="3">
        <f t="shared" si="51"/>
        <v>0</v>
      </c>
      <c r="H251" s="3">
        <f t="shared" si="51"/>
        <v>0</v>
      </c>
      <c r="I251" s="3">
        <f t="shared" si="51"/>
        <v>0</v>
      </c>
      <c r="J251" s="3">
        <f t="shared" si="51"/>
        <v>0</v>
      </c>
      <c r="K251" s="3">
        <f t="shared" si="51"/>
        <v>0</v>
      </c>
      <c r="L251" s="3">
        <f t="shared" si="51"/>
        <v>0</v>
      </c>
      <c r="M251" s="3">
        <f t="shared" si="51"/>
        <v>0</v>
      </c>
      <c r="N251" s="3">
        <f t="shared" si="51"/>
        <v>0</v>
      </c>
      <c r="O251" s="3">
        <f t="shared" si="51"/>
        <v>0</v>
      </c>
      <c r="P251" s="73">
        <f t="shared" si="47"/>
        <v>0</v>
      </c>
      <c r="Q251" s="3"/>
      <c r="R251" s="3"/>
      <c r="S251" s="3"/>
      <c r="T251" s="3"/>
      <c r="U251" s="3"/>
      <c r="V251" s="3"/>
      <c r="W251" s="3"/>
    </row>
    <row r="252" spans="2:23" ht="12.75">
      <c r="B252" s="2" t="s">
        <v>103</v>
      </c>
      <c r="C252" s="2"/>
      <c r="D252" s="3">
        <f t="shared" si="52"/>
        <v>0</v>
      </c>
      <c r="E252" s="3">
        <f t="shared" si="52"/>
        <v>0</v>
      </c>
      <c r="F252" s="3">
        <f t="shared" si="51"/>
        <v>0</v>
      </c>
      <c r="G252" s="3">
        <f t="shared" si="51"/>
        <v>0</v>
      </c>
      <c r="H252" s="3">
        <f t="shared" si="51"/>
        <v>0</v>
      </c>
      <c r="I252" s="3">
        <f t="shared" si="51"/>
        <v>0</v>
      </c>
      <c r="J252" s="3">
        <f t="shared" si="51"/>
        <v>0</v>
      </c>
      <c r="K252" s="3">
        <f t="shared" si="51"/>
        <v>0</v>
      </c>
      <c r="L252" s="3">
        <f t="shared" si="51"/>
        <v>0</v>
      </c>
      <c r="M252" s="3">
        <f t="shared" si="51"/>
        <v>0</v>
      </c>
      <c r="N252" s="3">
        <f t="shared" si="51"/>
        <v>0</v>
      </c>
      <c r="O252" s="3">
        <f t="shared" si="51"/>
        <v>0</v>
      </c>
      <c r="P252" s="73">
        <f t="shared" si="47"/>
        <v>0</v>
      </c>
      <c r="Q252" s="3"/>
      <c r="R252" s="3"/>
      <c r="S252" s="3"/>
      <c r="T252" s="3"/>
      <c r="U252" s="3"/>
      <c r="V252" s="3"/>
      <c r="W252" s="3"/>
    </row>
    <row r="253" spans="2:23" ht="12.75">
      <c r="B253" s="2" t="s">
        <v>104</v>
      </c>
      <c r="C253" s="2"/>
      <c r="D253" s="3">
        <f t="shared" si="52"/>
        <v>0</v>
      </c>
      <c r="E253" s="3">
        <f t="shared" si="52"/>
        <v>0</v>
      </c>
      <c r="F253" s="3">
        <f t="shared" si="51"/>
        <v>0</v>
      </c>
      <c r="G253" s="3">
        <f t="shared" si="51"/>
        <v>110.25</v>
      </c>
      <c r="H253" s="3">
        <f t="shared" si="51"/>
        <v>0</v>
      </c>
      <c r="I253" s="3">
        <f t="shared" si="51"/>
        <v>0</v>
      </c>
      <c r="J253" s="3">
        <f t="shared" si="51"/>
        <v>0</v>
      </c>
      <c r="K253" s="3">
        <f t="shared" si="51"/>
        <v>0</v>
      </c>
      <c r="L253" s="3">
        <f t="shared" si="51"/>
        <v>0</v>
      </c>
      <c r="M253" s="3">
        <f t="shared" si="51"/>
        <v>0</v>
      </c>
      <c r="N253" s="3">
        <f t="shared" si="51"/>
        <v>0</v>
      </c>
      <c r="O253" s="3">
        <f t="shared" si="51"/>
        <v>0</v>
      </c>
      <c r="P253" s="73">
        <f t="shared" si="47"/>
        <v>110.25</v>
      </c>
      <c r="Q253" s="3"/>
      <c r="R253" s="3"/>
      <c r="S253" s="3"/>
      <c r="T253" s="3"/>
      <c r="U253" s="3"/>
      <c r="V253" s="3"/>
      <c r="W253" s="3"/>
    </row>
    <row r="254" spans="2:23" ht="12.75">
      <c r="B254" s="2" t="s">
        <v>28</v>
      </c>
      <c r="C254" s="2"/>
      <c r="D254" s="3">
        <f t="shared" si="52"/>
        <v>0</v>
      </c>
      <c r="E254" s="3">
        <f t="shared" si="52"/>
        <v>0</v>
      </c>
      <c r="F254" s="3">
        <f t="shared" si="51"/>
        <v>0</v>
      </c>
      <c r="G254" s="3">
        <f t="shared" si="51"/>
        <v>0</v>
      </c>
      <c r="H254" s="3">
        <f t="shared" si="51"/>
        <v>0</v>
      </c>
      <c r="I254" s="3">
        <f t="shared" si="51"/>
        <v>0</v>
      </c>
      <c r="J254" s="3">
        <f t="shared" si="51"/>
        <v>0</v>
      </c>
      <c r="K254" s="3">
        <f t="shared" si="51"/>
        <v>0</v>
      </c>
      <c r="L254" s="3">
        <f t="shared" si="51"/>
        <v>0</v>
      </c>
      <c r="M254" s="3">
        <f t="shared" si="51"/>
        <v>0</v>
      </c>
      <c r="N254" s="3">
        <f t="shared" si="51"/>
        <v>0</v>
      </c>
      <c r="O254" s="3">
        <f t="shared" si="51"/>
        <v>0</v>
      </c>
      <c r="P254" s="73">
        <f t="shared" si="47"/>
        <v>0</v>
      </c>
      <c r="Q254" s="3"/>
      <c r="R254" s="3">
        <v>0</v>
      </c>
      <c r="S254" s="3">
        <f t="shared" si="48"/>
        <v>0</v>
      </c>
      <c r="T254" s="3"/>
      <c r="U254" s="3"/>
      <c r="V254" s="3"/>
      <c r="W254" s="3"/>
    </row>
    <row r="255" spans="2:23" ht="12.75">
      <c r="B255" s="2" t="s">
        <v>29</v>
      </c>
      <c r="C255" s="2"/>
      <c r="D255" s="3">
        <f t="shared" si="52"/>
        <v>0</v>
      </c>
      <c r="E255" s="3">
        <f t="shared" si="52"/>
        <v>0</v>
      </c>
      <c r="F255" s="3">
        <f t="shared" si="51"/>
        <v>0</v>
      </c>
      <c r="G255" s="3">
        <f t="shared" si="51"/>
        <v>0</v>
      </c>
      <c r="H255" s="3">
        <f t="shared" si="51"/>
        <v>0</v>
      </c>
      <c r="I255" s="3">
        <f t="shared" si="51"/>
        <v>0</v>
      </c>
      <c r="J255" s="3">
        <f t="shared" si="51"/>
        <v>0</v>
      </c>
      <c r="K255" s="3">
        <f t="shared" si="51"/>
        <v>0</v>
      </c>
      <c r="L255" s="3">
        <f t="shared" si="51"/>
        <v>0</v>
      </c>
      <c r="M255" s="3">
        <f t="shared" si="51"/>
        <v>0</v>
      </c>
      <c r="N255" s="3">
        <f t="shared" si="51"/>
        <v>0</v>
      </c>
      <c r="O255" s="3">
        <f t="shared" si="51"/>
        <v>0</v>
      </c>
      <c r="P255" s="73">
        <f t="shared" si="47"/>
        <v>0</v>
      </c>
      <c r="Q255" s="3"/>
      <c r="R255" s="3">
        <v>0</v>
      </c>
      <c r="S255" s="3">
        <f t="shared" si="48"/>
        <v>0</v>
      </c>
      <c r="T255" s="3"/>
      <c r="U255" s="3"/>
      <c r="V255" s="3"/>
      <c r="W255" s="3"/>
    </row>
    <row r="256" spans="2:23" ht="12.75">
      <c r="B256" s="2" t="s">
        <v>30</v>
      </c>
      <c r="C256" s="2"/>
      <c r="D256" s="3">
        <f t="shared" si="52"/>
        <v>0</v>
      </c>
      <c r="E256" s="3">
        <f t="shared" si="52"/>
        <v>0</v>
      </c>
      <c r="F256" s="3">
        <f t="shared" si="51"/>
        <v>0</v>
      </c>
      <c r="G256" s="3">
        <f t="shared" si="51"/>
        <v>0</v>
      </c>
      <c r="H256" s="3">
        <f t="shared" si="51"/>
        <v>0</v>
      </c>
      <c r="I256" s="3">
        <f t="shared" si="51"/>
        <v>0</v>
      </c>
      <c r="J256" s="3">
        <f t="shared" si="51"/>
        <v>0</v>
      </c>
      <c r="K256" s="3">
        <f t="shared" si="51"/>
        <v>0</v>
      </c>
      <c r="L256" s="3">
        <f t="shared" si="51"/>
        <v>0</v>
      </c>
      <c r="M256" s="3">
        <f aca="true" t="shared" si="53" ref="G256:O264">M122</f>
        <v>0</v>
      </c>
      <c r="N256" s="3">
        <f t="shared" si="53"/>
        <v>0</v>
      </c>
      <c r="O256" s="3">
        <f t="shared" si="53"/>
        <v>0</v>
      </c>
      <c r="P256" s="73">
        <f t="shared" si="47"/>
        <v>0</v>
      </c>
      <c r="Q256" s="3"/>
      <c r="R256" s="3">
        <v>0</v>
      </c>
      <c r="S256" s="3">
        <f t="shared" si="48"/>
        <v>0</v>
      </c>
      <c r="T256" s="3"/>
      <c r="U256" s="3"/>
      <c r="V256" s="3"/>
      <c r="W256" s="3"/>
    </row>
    <row r="257" spans="2:23" ht="12.75">
      <c r="B257" s="2" t="s">
        <v>64</v>
      </c>
      <c r="C257" s="2"/>
      <c r="D257" s="3">
        <f t="shared" si="52"/>
        <v>0</v>
      </c>
      <c r="E257" s="3">
        <f t="shared" si="52"/>
        <v>0</v>
      </c>
      <c r="F257" s="3">
        <f t="shared" si="51"/>
        <v>0</v>
      </c>
      <c r="G257" s="3">
        <f t="shared" si="53"/>
        <v>0</v>
      </c>
      <c r="H257" s="3">
        <f t="shared" si="53"/>
        <v>0</v>
      </c>
      <c r="I257" s="3">
        <f t="shared" si="53"/>
        <v>0</v>
      </c>
      <c r="J257" s="3">
        <f t="shared" si="53"/>
        <v>0</v>
      </c>
      <c r="K257" s="3">
        <f t="shared" si="53"/>
        <v>0</v>
      </c>
      <c r="L257" s="3">
        <f t="shared" si="53"/>
        <v>0</v>
      </c>
      <c r="M257" s="3">
        <f t="shared" si="53"/>
        <v>0</v>
      </c>
      <c r="N257" s="3">
        <f t="shared" si="53"/>
        <v>0</v>
      </c>
      <c r="O257" s="3">
        <f t="shared" si="53"/>
        <v>0</v>
      </c>
      <c r="P257" s="73">
        <f t="shared" si="47"/>
        <v>0</v>
      </c>
      <c r="Q257" s="3"/>
      <c r="R257" s="3">
        <v>0</v>
      </c>
      <c r="S257" s="3">
        <f t="shared" si="48"/>
        <v>0</v>
      </c>
      <c r="T257" s="3"/>
      <c r="U257" s="3"/>
      <c r="V257" s="3"/>
      <c r="W257" s="3"/>
    </row>
    <row r="258" spans="2:23" ht="12.75">
      <c r="B258" s="2" t="s">
        <v>105</v>
      </c>
      <c r="C258" s="2"/>
      <c r="D258" s="3">
        <f t="shared" si="52"/>
        <v>-17.64</v>
      </c>
      <c r="E258" s="3">
        <f t="shared" si="52"/>
        <v>0</v>
      </c>
      <c r="F258" s="3">
        <f t="shared" si="51"/>
        <v>0</v>
      </c>
      <c r="G258" s="3">
        <f t="shared" si="53"/>
        <v>0</v>
      </c>
      <c r="H258" s="3">
        <f t="shared" si="53"/>
        <v>0</v>
      </c>
      <c r="I258" s="3">
        <f t="shared" si="53"/>
        <v>0</v>
      </c>
      <c r="J258" s="3">
        <f t="shared" si="53"/>
        <v>0</v>
      </c>
      <c r="K258" s="3">
        <f t="shared" si="53"/>
        <v>0</v>
      </c>
      <c r="L258" s="3">
        <f t="shared" si="53"/>
        <v>0</v>
      </c>
      <c r="M258" s="3">
        <f t="shared" si="53"/>
        <v>0</v>
      </c>
      <c r="N258" s="3">
        <f t="shared" si="53"/>
        <v>0</v>
      </c>
      <c r="O258" s="3">
        <f t="shared" si="53"/>
        <v>0</v>
      </c>
      <c r="P258" s="73">
        <f t="shared" si="47"/>
        <v>-17.64</v>
      </c>
      <c r="Q258" s="3"/>
      <c r="R258" s="3">
        <v>0</v>
      </c>
      <c r="S258" s="3">
        <f t="shared" si="48"/>
        <v>17.64</v>
      </c>
      <c r="T258" s="3"/>
      <c r="U258" s="3"/>
      <c r="V258" s="3"/>
      <c r="W258" s="3"/>
    </row>
    <row r="259" spans="2:23" ht="12.75">
      <c r="B259" s="2" t="s">
        <v>31</v>
      </c>
      <c r="C259" s="2"/>
      <c r="D259" s="3">
        <f t="shared" si="52"/>
        <v>0</v>
      </c>
      <c r="E259" s="3">
        <f t="shared" si="52"/>
        <v>0</v>
      </c>
      <c r="F259" s="3">
        <f t="shared" si="51"/>
        <v>0</v>
      </c>
      <c r="G259" s="3">
        <f t="shared" si="53"/>
        <v>0</v>
      </c>
      <c r="H259" s="3">
        <f t="shared" si="53"/>
        <v>0</v>
      </c>
      <c r="I259" s="3">
        <f t="shared" si="53"/>
        <v>0</v>
      </c>
      <c r="J259" s="3">
        <f t="shared" si="53"/>
        <v>0</v>
      </c>
      <c r="K259" s="3">
        <f t="shared" si="53"/>
        <v>0</v>
      </c>
      <c r="L259" s="3">
        <f t="shared" si="53"/>
        <v>0</v>
      </c>
      <c r="M259" s="3">
        <f t="shared" si="53"/>
        <v>0</v>
      </c>
      <c r="N259" s="3">
        <f t="shared" si="53"/>
        <v>0</v>
      </c>
      <c r="O259" s="3">
        <f t="shared" si="53"/>
        <v>0</v>
      </c>
      <c r="P259" s="73">
        <f t="shared" si="47"/>
        <v>0</v>
      </c>
      <c r="Q259" s="3"/>
      <c r="R259" s="3">
        <v>0</v>
      </c>
      <c r="S259" s="3">
        <f>+R259-P261</f>
        <v>0</v>
      </c>
      <c r="T259" s="3"/>
      <c r="U259" s="3"/>
      <c r="V259" s="3"/>
      <c r="W259" s="3"/>
    </row>
    <row r="260" spans="2:23" ht="12.75">
      <c r="B260" s="2" t="s">
        <v>106</v>
      </c>
      <c r="C260" s="2"/>
      <c r="D260" s="3">
        <f t="shared" si="52"/>
        <v>0</v>
      </c>
      <c r="E260" s="3">
        <f t="shared" si="52"/>
        <v>0</v>
      </c>
      <c r="F260" s="3">
        <f t="shared" si="51"/>
        <v>0</v>
      </c>
      <c r="G260" s="3">
        <f t="shared" si="53"/>
        <v>0</v>
      </c>
      <c r="H260" s="3">
        <f t="shared" si="53"/>
        <v>0</v>
      </c>
      <c r="I260" s="3">
        <f t="shared" si="53"/>
        <v>0</v>
      </c>
      <c r="J260" s="3">
        <f t="shared" si="53"/>
        <v>0</v>
      </c>
      <c r="K260" s="3">
        <f t="shared" si="53"/>
        <v>0</v>
      </c>
      <c r="L260" s="3">
        <f t="shared" si="53"/>
        <v>0</v>
      </c>
      <c r="M260" s="3">
        <f t="shared" si="53"/>
        <v>0</v>
      </c>
      <c r="N260" s="3">
        <f t="shared" si="53"/>
        <v>0</v>
      </c>
      <c r="O260" s="3">
        <f t="shared" si="53"/>
        <v>0</v>
      </c>
      <c r="P260" s="73">
        <f>SUM(D260:O260)</f>
        <v>0</v>
      </c>
      <c r="Q260" s="3"/>
      <c r="R260" s="3"/>
      <c r="S260" s="3"/>
      <c r="T260" s="3"/>
      <c r="U260" s="3"/>
      <c r="V260" s="3"/>
      <c r="W260" s="3"/>
    </row>
    <row r="261" spans="2:23" ht="12.75">
      <c r="B261" s="2" t="s">
        <v>32</v>
      </c>
      <c r="C261" s="2"/>
      <c r="D261" s="3">
        <f t="shared" si="52"/>
        <v>0</v>
      </c>
      <c r="E261" s="3">
        <f t="shared" si="52"/>
        <v>0</v>
      </c>
      <c r="F261" s="3">
        <f t="shared" si="51"/>
        <v>0</v>
      </c>
      <c r="G261" s="3">
        <f t="shared" si="53"/>
        <v>0</v>
      </c>
      <c r="H261" s="3">
        <f t="shared" si="53"/>
        <v>0</v>
      </c>
      <c r="I261" s="3">
        <f t="shared" si="53"/>
        <v>0</v>
      </c>
      <c r="J261" s="3">
        <f t="shared" si="53"/>
        <v>0</v>
      </c>
      <c r="K261" s="3">
        <f t="shared" si="53"/>
        <v>0</v>
      </c>
      <c r="L261" s="3">
        <f t="shared" si="53"/>
        <v>0</v>
      </c>
      <c r="M261" s="3">
        <f t="shared" si="53"/>
        <v>0</v>
      </c>
      <c r="N261" s="3">
        <f t="shared" si="53"/>
        <v>0</v>
      </c>
      <c r="O261" s="3">
        <f t="shared" si="53"/>
        <v>0</v>
      </c>
      <c r="P261" s="73">
        <f t="shared" si="47"/>
        <v>0</v>
      </c>
      <c r="Q261" s="3"/>
      <c r="R261" s="3"/>
      <c r="S261" s="3"/>
      <c r="T261" s="3"/>
      <c r="U261" s="3"/>
      <c r="V261" s="3"/>
      <c r="W261" s="3"/>
    </row>
    <row r="262" spans="2:23" ht="12.75">
      <c r="B262" s="2" t="s">
        <v>33</v>
      </c>
      <c r="C262" s="2"/>
      <c r="D262" s="3">
        <f t="shared" si="52"/>
        <v>0</v>
      </c>
      <c r="E262" s="3">
        <f t="shared" si="52"/>
        <v>0</v>
      </c>
      <c r="F262" s="3">
        <f t="shared" si="51"/>
        <v>0</v>
      </c>
      <c r="G262" s="3">
        <f t="shared" si="53"/>
        <v>0</v>
      </c>
      <c r="H262" s="3">
        <f t="shared" si="53"/>
        <v>0</v>
      </c>
      <c r="I262" s="3">
        <f t="shared" si="53"/>
        <v>0</v>
      </c>
      <c r="J262" s="3">
        <f t="shared" si="53"/>
        <v>0</v>
      </c>
      <c r="K262" s="3">
        <f t="shared" si="53"/>
        <v>0</v>
      </c>
      <c r="L262" s="3">
        <f t="shared" si="53"/>
        <v>0</v>
      </c>
      <c r="M262" s="3">
        <f t="shared" si="53"/>
        <v>0</v>
      </c>
      <c r="N262" s="3">
        <f t="shared" si="53"/>
        <v>0</v>
      </c>
      <c r="O262" s="3">
        <f t="shared" si="53"/>
        <v>0</v>
      </c>
      <c r="P262" s="73">
        <f t="shared" si="47"/>
        <v>0</v>
      </c>
      <c r="Q262" s="3"/>
      <c r="R262" s="3">
        <v>0</v>
      </c>
      <c r="S262" s="3">
        <f t="shared" si="48"/>
        <v>0</v>
      </c>
      <c r="T262" s="3"/>
      <c r="U262" s="3"/>
      <c r="V262" s="3"/>
      <c r="W262" s="3"/>
    </row>
    <row r="263" spans="2:23" ht="12.75">
      <c r="B263" s="2" t="s">
        <v>34</v>
      </c>
      <c r="C263" s="2"/>
      <c r="D263" s="3">
        <f t="shared" si="52"/>
        <v>573.48</v>
      </c>
      <c r="E263" s="3">
        <f t="shared" si="52"/>
        <v>358.53</v>
      </c>
      <c r="F263" s="3">
        <f t="shared" si="51"/>
        <v>41.66999999999996</v>
      </c>
      <c r="G263" s="3">
        <f t="shared" si="53"/>
        <v>0</v>
      </c>
      <c r="H263" s="3">
        <f t="shared" si="53"/>
        <v>0</v>
      </c>
      <c r="I263" s="3">
        <f t="shared" si="53"/>
        <v>0</v>
      </c>
      <c r="J263" s="3">
        <f t="shared" si="53"/>
        <v>0</v>
      </c>
      <c r="K263" s="3">
        <f t="shared" si="53"/>
        <v>0</v>
      </c>
      <c r="L263" s="3">
        <f t="shared" si="53"/>
        <v>0</v>
      </c>
      <c r="M263" s="3">
        <f t="shared" si="53"/>
        <v>0</v>
      </c>
      <c r="N263" s="3">
        <f t="shared" si="53"/>
        <v>0</v>
      </c>
      <c r="O263" s="3">
        <f t="shared" si="53"/>
        <v>0</v>
      </c>
      <c r="P263" s="73">
        <f t="shared" si="47"/>
        <v>973.68</v>
      </c>
      <c r="Q263" s="3"/>
      <c r="R263" s="3">
        <v>18000</v>
      </c>
      <c r="S263" s="3">
        <f t="shared" si="48"/>
        <v>17026.32</v>
      </c>
      <c r="T263" s="3"/>
      <c r="U263" s="14"/>
      <c r="V263" s="3"/>
      <c r="W263" s="3"/>
    </row>
    <row r="264" spans="2:23" ht="12.75">
      <c r="B264" s="2" t="s">
        <v>84</v>
      </c>
      <c r="C264" s="2"/>
      <c r="D264" s="5">
        <f t="shared" si="52"/>
        <v>0</v>
      </c>
      <c r="E264" s="5">
        <f t="shared" si="52"/>
        <v>0</v>
      </c>
      <c r="F264" s="5">
        <f t="shared" si="51"/>
        <v>0</v>
      </c>
      <c r="G264" s="5">
        <f t="shared" si="53"/>
        <v>0</v>
      </c>
      <c r="H264" s="5">
        <f t="shared" si="53"/>
        <v>0</v>
      </c>
      <c r="I264" s="5">
        <f t="shared" si="53"/>
        <v>0</v>
      </c>
      <c r="J264" s="5">
        <f t="shared" si="53"/>
        <v>0</v>
      </c>
      <c r="K264" s="5">
        <f t="shared" si="53"/>
        <v>0</v>
      </c>
      <c r="L264" s="5">
        <f t="shared" si="53"/>
        <v>0</v>
      </c>
      <c r="M264" s="5">
        <f t="shared" si="53"/>
        <v>0</v>
      </c>
      <c r="N264" s="5">
        <f t="shared" si="53"/>
        <v>0</v>
      </c>
      <c r="O264" s="5">
        <f t="shared" si="53"/>
        <v>0</v>
      </c>
      <c r="P264" s="74">
        <f t="shared" si="47"/>
        <v>0</v>
      </c>
      <c r="Q264" s="3"/>
      <c r="R264" s="5">
        <v>0</v>
      </c>
      <c r="S264" s="5">
        <f t="shared" si="48"/>
        <v>0</v>
      </c>
      <c r="T264" s="3"/>
      <c r="U264" s="3"/>
      <c r="V264" s="3"/>
      <c r="W264" s="3"/>
    </row>
    <row r="265" spans="1:23" s="6" customFormat="1" ht="12.75">
      <c r="A265" s="6" t="s">
        <v>59</v>
      </c>
      <c r="D265" s="7">
        <f>SUM(D230:D264)</f>
        <v>674.06</v>
      </c>
      <c r="E265" s="7">
        <f>SUM(E230:E264)</f>
        <v>358.53</v>
      </c>
      <c r="F265" s="7">
        <f>SUM(F230:F264)</f>
        <v>59.16999999999996</v>
      </c>
      <c r="G265" s="7">
        <f aca="true" t="shared" si="54" ref="G265:O265">SUM(G230:G264)</f>
        <v>-445.7399999999999</v>
      </c>
      <c r="H265" s="7">
        <f t="shared" si="54"/>
        <v>17.75</v>
      </c>
      <c r="I265" s="7">
        <f t="shared" si="54"/>
        <v>0</v>
      </c>
      <c r="J265" s="7">
        <f t="shared" si="54"/>
        <v>0</v>
      </c>
      <c r="K265" s="7">
        <f t="shared" si="54"/>
        <v>0</v>
      </c>
      <c r="L265" s="7">
        <f t="shared" si="54"/>
        <v>0</v>
      </c>
      <c r="M265" s="7">
        <f t="shared" si="54"/>
        <v>0</v>
      </c>
      <c r="N265" s="7">
        <f t="shared" si="54"/>
        <v>0</v>
      </c>
      <c r="O265" s="7">
        <f t="shared" si="54"/>
        <v>0</v>
      </c>
      <c r="P265" s="7">
        <f>SUM(P230:P264)</f>
        <v>663.77</v>
      </c>
      <c r="R265" s="7">
        <f>SUM(R224:R264)</f>
        <v>321120</v>
      </c>
      <c r="S265" s="7">
        <f>SUM(S224:S264)</f>
        <v>320566.48</v>
      </c>
      <c r="T265" s="8"/>
      <c r="U265" s="8"/>
      <c r="V265" s="8"/>
      <c r="W265" s="8"/>
    </row>
    <row r="266" spans="4:23" ht="12.75"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73"/>
      <c r="Q266" s="3"/>
      <c r="R266" s="3"/>
      <c r="S266" s="3"/>
      <c r="T266" s="3"/>
      <c r="U266" s="3"/>
      <c r="V266" s="3"/>
      <c r="W266" s="3"/>
    </row>
    <row r="267" spans="1:23" s="12" customFormat="1" ht="13.5" thickBot="1">
      <c r="A267" s="9" t="s">
        <v>60</v>
      </c>
      <c r="B267" s="9"/>
      <c r="C267" s="9"/>
      <c r="D267" s="10">
        <f>+D222-D265</f>
        <v>2660.94</v>
      </c>
      <c r="E267" s="10">
        <f>+E222-E265</f>
        <v>-358.53</v>
      </c>
      <c r="F267" s="10">
        <f>+F222-F265</f>
        <v>-59.16999999999996</v>
      </c>
      <c r="G267" s="10">
        <f aca="true" t="shared" si="55" ref="G267:O267">+G222-G265</f>
        <v>445.7399999999999</v>
      </c>
      <c r="H267" s="10">
        <f t="shared" si="55"/>
        <v>-17.75</v>
      </c>
      <c r="I267" s="10">
        <f t="shared" si="55"/>
        <v>0</v>
      </c>
      <c r="J267" s="10">
        <f t="shared" si="55"/>
        <v>0</v>
      </c>
      <c r="K267" s="10">
        <f t="shared" si="55"/>
        <v>0</v>
      </c>
      <c r="L267" s="10">
        <f t="shared" si="55"/>
        <v>0</v>
      </c>
      <c r="M267" s="10">
        <f t="shared" si="55"/>
        <v>0</v>
      </c>
      <c r="N267" s="10">
        <f t="shared" si="55"/>
        <v>0</v>
      </c>
      <c r="O267" s="10">
        <f t="shared" si="55"/>
        <v>0</v>
      </c>
      <c r="P267" s="10">
        <f>+P222-P265</f>
        <v>2671.23</v>
      </c>
      <c r="Q267" s="11"/>
      <c r="R267" s="10">
        <f>+R222-R265</f>
        <v>-174470</v>
      </c>
      <c r="S267" s="10">
        <f>+P267-R267</f>
        <v>177141.23</v>
      </c>
      <c r="T267" s="11"/>
      <c r="U267" s="11"/>
      <c r="V267" s="11"/>
      <c r="W267" s="11"/>
    </row>
    <row r="268" spans="4:23" ht="13.5" thickTop="1"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</row>
    <row r="269" spans="4:23" ht="12.75">
      <c r="D269" s="3"/>
      <c r="E269" s="3"/>
      <c r="F269" s="3"/>
      <c r="G269" s="3"/>
      <c r="H269" s="3"/>
      <c r="I269" s="3"/>
      <c r="J269" s="15"/>
      <c r="K269" s="15"/>
      <c r="L269" s="15"/>
      <c r="M269" s="15"/>
      <c r="N269" s="15"/>
      <c r="O269" s="19"/>
      <c r="P269" s="3"/>
      <c r="Q269" s="3"/>
      <c r="R269" s="3"/>
      <c r="S269" s="3"/>
      <c r="T269" s="3"/>
      <c r="U269" s="3"/>
      <c r="V269" s="3"/>
      <c r="W269" s="3"/>
    </row>
    <row r="270" spans="4:23" ht="12.75">
      <c r="D270" s="3"/>
      <c r="E270" s="3"/>
      <c r="F270" s="3"/>
      <c r="G270" s="3"/>
      <c r="H270" s="3"/>
      <c r="I270" s="3"/>
      <c r="J270" s="15"/>
      <c r="K270" s="15"/>
      <c r="L270" s="15"/>
      <c r="M270" s="15"/>
      <c r="N270" s="15"/>
      <c r="O270" s="19"/>
      <c r="P270" s="3"/>
      <c r="Q270" s="3"/>
      <c r="R270" s="3"/>
      <c r="S270" s="3"/>
      <c r="T270" s="3"/>
      <c r="U270" s="3"/>
      <c r="V270" s="3"/>
      <c r="W270" s="3"/>
    </row>
    <row r="271" spans="1:21" s="12" customFormat="1" ht="15.75">
      <c r="A271" s="44" t="s">
        <v>44</v>
      </c>
      <c r="B271" s="45"/>
      <c r="C271" s="46"/>
      <c r="D271" s="47" t="s">
        <v>68</v>
      </c>
      <c r="E271" s="47" t="s">
        <v>68</v>
      </c>
      <c r="F271" s="47" t="s">
        <v>68</v>
      </c>
      <c r="G271" s="47" t="s">
        <v>68</v>
      </c>
      <c r="H271" s="47" t="s">
        <v>68</v>
      </c>
      <c r="I271" s="47" t="s">
        <v>68</v>
      </c>
      <c r="J271" s="47" t="s">
        <v>68</v>
      </c>
      <c r="K271" s="47" t="s">
        <v>68</v>
      </c>
      <c r="L271" s="47" t="s">
        <v>68</v>
      </c>
      <c r="M271" s="47" t="s">
        <v>68</v>
      </c>
      <c r="N271" s="47" t="s">
        <v>68</v>
      </c>
      <c r="O271" s="66" t="s">
        <v>68</v>
      </c>
      <c r="P271" s="47" t="s">
        <v>69</v>
      </c>
      <c r="Q271" s="46"/>
      <c r="R271" s="47" t="s">
        <v>56</v>
      </c>
      <c r="S271" s="47"/>
      <c r="T271" s="46"/>
      <c r="U271" s="46"/>
    </row>
    <row r="272" spans="1:21" s="13" customFormat="1" ht="15">
      <c r="A272" s="60" t="s">
        <v>77</v>
      </c>
      <c r="B272" s="45"/>
      <c r="C272" s="45"/>
      <c r="D272" s="48" t="s">
        <v>51</v>
      </c>
      <c r="E272" s="48" t="s">
        <v>37</v>
      </c>
      <c r="F272" s="48" t="s">
        <v>52</v>
      </c>
      <c r="G272" s="48" t="s">
        <v>39</v>
      </c>
      <c r="H272" s="48" t="s">
        <v>40</v>
      </c>
      <c r="I272" s="48" t="s">
        <v>53</v>
      </c>
      <c r="J272" s="48" t="s">
        <v>45</v>
      </c>
      <c r="K272" s="48" t="s">
        <v>46</v>
      </c>
      <c r="L272" s="48" t="s">
        <v>47</v>
      </c>
      <c r="M272" s="48" t="s">
        <v>48</v>
      </c>
      <c r="N272" s="48" t="s">
        <v>49</v>
      </c>
      <c r="O272" s="67" t="s">
        <v>50</v>
      </c>
      <c r="P272" s="48" t="s">
        <v>68</v>
      </c>
      <c r="Q272" s="45"/>
      <c r="R272" s="48" t="s">
        <v>57</v>
      </c>
      <c r="S272" s="48" t="s">
        <v>68</v>
      </c>
      <c r="T272" s="45"/>
      <c r="U272" s="49" t="s">
        <v>70</v>
      </c>
    </row>
    <row r="273" spans="2:3" ht="5.25" customHeight="1">
      <c r="B273" s="2"/>
      <c r="C273" s="2"/>
    </row>
    <row r="274" spans="1:23" ht="12.75">
      <c r="A274" s="12" t="s">
        <v>4</v>
      </c>
      <c r="B274" s="2" t="s">
        <v>91</v>
      </c>
      <c r="C274" s="2"/>
      <c r="D274" s="3">
        <f aca="true" t="shared" si="56" ref="D274:O288">+D207-D6</f>
        <v>0</v>
      </c>
      <c r="E274" s="3">
        <f t="shared" si="56"/>
        <v>0</v>
      </c>
      <c r="F274" s="3">
        <f t="shared" si="56"/>
        <v>0</v>
      </c>
      <c r="G274" s="3">
        <f t="shared" si="56"/>
        <v>0</v>
      </c>
      <c r="H274" s="3">
        <f t="shared" si="56"/>
        <v>0</v>
      </c>
      <c r="I274" s="3">
        <f t="shared" si="56"/>
        <v>0</v>
      </c>
      <c r="J274" s="3">
        <f t="shared" si="56"/>
        <v>0</v>
      </c>
      <c r="K274" s="16">
        <f t="shared" si="56"/>
        <v>0</v>
      </c>
      <c r="L274" s="16">
        <f t="shared" si="56"/>
        <v>0</v>
      </c>
      <c r="M274" s="16">
        <f t="shared" si="56"/>
        <v>0</v>
      </c>
      <c r="N274" s="16">
        <f t="shared" si="56"/>
        <v>0</v>
      </c>
      <c r="O274" s="16">
        <f t="shared" si="56"/>
        <v>0</v>
      </c>
      <c r="P274" s="3">
        <f>SUM(D274:O274)</f>
        <v>0</v>
      </c>
      <c r="Q274" s="3"/>
      <c r="R274" s="3">
        <v>85000</v>
      </c>
      <c r="S274" s="3">
        <f>+P274-R274</f>
        <v>-85000</v>
      </c>
      <c r="T274" s="3"/>
      <c r="U274" s="3"/>
      <c r="V274" s="3"/>
      <c r="W274" s="3"/>
    </row>
    <row r="275" spans="2:23" ht="12.75">
      <c r="B275" s="2" t="s">
        <v>6</v>
      </c>
      <c r="C275" s="2"/>
      <c r="D275" s="3">
        <f t="shared" si="56"/>
        <v>0</v>
      </c>
      <c r="E275" s="3">
        <f t="shared" si="56"/>
        <v>0</v>
      </c>
      <c r="F275" s="3">
        <f t="shared" si="56"/>
        <v>0</v>
      </c>
      <c r="G275" s="3">
        <f t="shared" si="56"/>
        <v>0</v>
      </c>
      <c r="H275" s="3">
        <f t="shared" si="56"/>
        <v>0</v>
      </c>
      <c r="I275" s="16">
        <f t="shared" si="56"/>
        <v>0</v>
      </c>
      <c r="J275" s="18">
        <f t="shared" si="56"/>
        <v>0</v>
      </c>
      <c r="K275" s="19">
        <f t="shared" si="56"/>
        <v>0</v>
      </c>
      <c r="L275" s="19">
        <f t="shared" si="56"/>
        <v>0</v>
      </c>
      <c r="M275" s="19">
        <f t="shared" si="56"/>
        <v>0</v>
      </c>
      <c r="N275" s="19">
        <f t="shared" si="56"/>
        <v>0</v>
      </c>
      <c r="O275" s="19">
        <f t="shared" si="56"/>
        <v>0</v>
      </c>
      <c r="P275" s="3">
        <f aca="true" t="shared" si="57" ref="P275:P288">SUM(D275:O275)</f>
        <v>0</v>
      </c>
      <c r="Q275" s="3"/>
      <c r="R275" s="3">
        <v>0</v>
      </c>
      <c r="S275" s="3">
        <f>+P275-R275</f>
        <v>0</v>
      </c>
      <c r="T275" s="3"/>
      <c r="U275" s="3"/>
      <c r="V275" s="3"/>
      <c r="W275" s="3"/>
    </row>
    <row r="276" spans="2:23" ht="12.75">
      <c r="B276" s="2" t="s">
        <v>7</v>
      </c>
      <c r="C276" s="2"/>
      <c r="D276" s="3">
        <f t="shared" si="56"/>
        <v>0</v>
      </c>
      <c r="E276" s="3">
        <f t="shared" si="56"/>
        <v>0</v>
      </c>
      <c r="F276" s="3">
        <f t="shared" si="56"/>
        <v>0</v>
      </c>
      <c r="G276" s="3">
        <f t="shared" si="56"/>
        <v>0</v>
      </c>
      <c r="H276" s="3">
        <f t="shared" si="56"/>
        <v>0</v>
      </c>
      <c r="I276" s="16">
        <f t="shared" si="56"/>
        <v>0</v>
      </c>
      <c r="J276" s="18">
        <f t="shared" si="56"/>
        <v>0</v>
      </c>
      <c r="K276" s="19">
        <f t="shared" si="56"/>
        <v>0</v>
      </c>
      <c r="L276" s="19">
        <f t="shared" si="56"/>
        <v>0</v>
      </c>
      <c r="M276" s="19">
        <f t="shared" si="56"/>
        <v>0</v>
      </c>
      <c r="N276" s="19">
        <f t="shared" si="56"/>
        <v>0</v>
      </c>
      <c r="O276" s="19">
        <f t="shared" si="56"/>
        <v>0</v>
      </c>
      <c r="P276" s="3">
        <f t="shared" si="57"/>
        <v>0</v>
      </c>
      <c r="Q276" s="3"/>
      <c r="R276" s="3">
        <v>0</v>
      </c>
      <c r="S276" s="3">
        <f>+P276-R276</f>
        <v>0</v>
      </c>
      <c r="T276" s="3"/>
      <c r="U276" s="3"/>
      <c r="V276" s="3"/>
      <c r="W276" s="3"/>
    </row>
    <row r="277" spans="2:23" ht="12.75">
      <c r="B277" s="2" t="s">
        <v>8</v>
      </c>
      <c r="C277" s="2"/>
      <c r="D277" s="3">
        <f t="shared" si="56"/>
        <v>0</v>
      </c>
      <c r="E277" s="3">
        <f t="shared" si="56"/>
        <v>0</v>
      </c>
      <c r="F277" s="3">
        <f t="shared" si="56"/>
        <v>0</v>
      </c>
      <c r="G277" s="3">
        <f t="shared" si="56"/>
        <v>0</v>
      </c>
      <c r="H277" s="3">
        <f t="shared" si="56"/>
        <v>0</v>
      </c>
      <c r="I277" s="16">
        <f t="shared" si="56"/>
        <v>0</v>
      </c>
      <c r="J277" s="19">
        <f t="shared" si="56"/>
        <v>0</v>
      </c>
      <c r="K277" s="19">
        <f t="shared" si="56"/>
        <v>0</v>
      </c>
      <c r="L277" s="19">
        <f t="shared" si="56"/>
        <v>0</v>
      </c>
      <c r="M277" s="19">
        <f t="shared" si="56"/>
        <v>0</v>
      </c>
      <c r="N277" s="19">
        <f t="shared" si="56"/>
        <v>0</v>
      </c>
      <c r="O277" s="19">
        <f t="shared" si="56"/>
        <v>0</v>
      </c>
      <c r="P277" s="3">
        <f t="shared" si="57"/>
        <v>0</v>
      </c>
      <c r="Q277" s="3"/>
      <c r="R277" s="3">
        <v>18000</v>
      </c>
      <c r="S277" s="3">
        <f>+P277-R277</f>
        <v>-18000</v>
      </c>
      <c r="T277" s="3"/>
      <c r="U277" s="3"/>
      <c r="V277" s="3"/>
      <c r="W277" s="3"/>
    </row>
    <row r="278" spans="2:23" ht="12.75">
      <c r="B278" s="2" t="s">
        <v>9</v>
      </c>
      <c r="C278" s="2"/>
      <c r="D278" s="3">
        <f t="shared" si="56"/>
        <v>3335</v>
      </c>
      <c r="E278" s="3">
        <f t="shared" si="56"/>
        <v>0</v>
      </c>
      <c r="F278" s="3">
        <f t="shared" si="56"/>
        <v>0</v>
      </c>
      <c r="G278" s="3">
        <f t="shared" si="56"/>
        <v>0</v>
      </c>
      <c r="H278" s="3">
        <f t="shared" si="56"/>
        <v>0</v>
      </c>
      <c r="I278" s="16">
        <f t="shared" si="56"/>
        <v>0</v>
      </c>
      <c r="J278" s="19">
        <f t="shared" si="56"/>
        <v>0</v>
      </c>
      <c r="K278" s="19">
        <f t="shared" si="56"/>
        <v>0</v>
      </c>
      <c r="L278" s="19">
        <f t="shared" si="56"/>
        <v>0</v>
      </c>
      <c r="M278" s="19">
        <f t="shared" si="56"/>
        <v>0</v>
      </c>
      <c r="N278" s="19">
        <f t="shared" si="56"/>
        <v>0</v>
      </c>
      <c r="O278" s="19">
        <f t="shared" si="56"/>
        <v>0</v>
      </c>
      <c r="P278" s="3">
        <f t="shared" si="57"/>
        <v>3335</v>
      </c>
      <c r="Q278" s="3"/>
      <c r="R278" s="3">
        <v>0</v>
      </c>
      <c r="S278" s="3">
        <f>+P278-R278</f>
        <v>3335</v>
      </c>
      <c r="T278" s="3"/>
      <c r="U278" s="3"/>
      <c r="V278" s="3"/>
      <c r="W278" s="3"/>
    </row>
    <row r="279" spans="2:23" ht="12.75">
      <c r="B279" s="2" t="s">
        <v>10</v>
      </c>
      <c r="C279" s="2"/>
      <c r="D279" s="3">
        <f t="shared" si="56"/>
        <v>0</v>
      </c>
      <c r="E279" s="3">
        <f t="shared" si="56"/>
        <v>0</v>
      </c>
      <c r="F279" s="3">
        <f t="shared" si="56"/>
        <v>0</v>
      </c>
      <c r="G279" s="3">
        <f t="shared" si="56"/>
        <v>0</v>
      </c>
      <c r="H279" s="3">
        <f t="shared" si="56"/>
        <v>0</v>
      </c>
      <c r="I279" s="16">
        <f t="shared" si="56"/>
        <v>0</v>
      </c>
      <c r="J279" s="19">
        <f t="shared" si="56"/>
        <v>0</v>
      </c>
      <c r="K279" s="19">
        <f t="shared" si="56"/>
        <v>0</v>
      </c>
      <c r="L279" s="19">
        <f t="shared" si="56"/>
        <v>0</v>
      </c>
      <c r="M279" s="19">
        <f t="shared" si="56"/>
        <v>0</v>
      </c>
      <c r="N279" s="19">
        <f t="shared" si="56"/>
        <v>0</v>
      </c>
      <c r="O279" s="19">
        <f t="shared" si="56"/>
        <v>0</v>
      </c>
      <c r="P279" s="3">
        <f t="shared" si="57"/>
        <v>0</v>
      </c>
      <c r="Q279" s="3"/>
      <c r="R279" s="3">
        <v>18000</v>
      </c>
      <c r="S279" s="3">
        <f aca="true" t="shared" si="58" ref="S279:S289">+P279-R279</f>
        <v>-18000</v>
      </c>
      <c r="T279" s="3"/>
      <c r="U279" s="3"/>
      <c r="V279" s="3"/>
      <c r="W279" s="3"/>
    </row>
    <row r="280" spans="2:23" ht="12.75">
      <c r="B280" s="2" t="s">
        <v>11</v>
      </c>
      <c r="C280" s="2"/>
      <c r="D280" s="3">
        <f t="shared" si="56"/>
        <v>0</v>
      </c>
      <c r="E280" s="3">
        <f t="shared" si="56"/>
        <v>0</v>
      </c>
      <c r="F280" s="3">
        <f t="shared" si="56"/>
        <v>0</v>
      </c>
      <c r="G280" s="3">
        <f t="shared" si="56"/>
        <v>0</v>
      </c>
      <c r="H280" s="3">
        <f t="shared" si="56"/>
        <v>0</v>
      </c>
      <c r="I280" s="16">
        <f t="shared" si="56"/>
        <v>0</v>
      </c>
      <c r="J280" s="19">
        <f t="shared" si="56"/>
        <v>0</v>
      </c>
      <c r="K280" s="19">
        <f t="shared" si="56"/>
        <v>0</v>
      </c>
      <c r="L280" s="19">
        <f t="shared" si="56"/>
        <v>0</v>
      </c>
      <c r="M280" s="19">
        <f t="shared" si="56"/>
        <v>0</v>
      </c>
      <c r="N280" s="19">
        <f t="shared" si="56"/>
        <v>0</v>
      </c>
      <c r="O280" s="19">
        <f t="shared" si="56"/>
        <v>0</v>
      </c>
      <c r="P280" s="3">
        <f t="shared" si="57"/>
        <v>0</v>
      </c>
      <c r="Q280" s="3"/>
      <c r="R280" s="3">
        <v>0</v>
      </c>
      <c r="S280" s="3">
        <f t="shared" si="58"/>
        <v>0</v>
      </c>
      <c r="T280" s="3"/>
      <c r="U280" s="3"/>
      <c r="V280" s="3"/>
      <c r="W280" s="3"/>
    </row>
    <row r="281" spans="2:23" ht="12.75">
      <c r="B281" s="2" t="s">
        <v>78</v>
      </c>
      <c r="C281" s="4"/>
      <c r="D281" s="3">
        <f t="shared" si="56"/>
        <v>0</v>
      </c>
      <c r="E281" s="3">
        <f t="shared" si="56"/>
        <v>0</v>
      </c>
      <c r="F281" s="3">
        <f t="shared" si="56"/>
        <v>0</v>
      </c>
      <c r="G281" s="3">
        <f t="shared" si="56"/>
        <v>0</v>
      </c>
      <c r="H281" s="3">
        <f t="shared" si="56"/>
        <v>0</v>
      </c>
      <c r="I281" s="16">
        <f t="shared" si="56"/>
        <v>0</v>
      </c>
      <c r="J281" s="19">
        <f t="shared" si="56"/>
        <v>0</v>
      </c>
      <c r="K281" s="19">
        <f t="shared" si="56"/>
        <v>0</v>
      </c>
      <c r="L281" s="19">
        <f t="shared" si="56"/>
        <v>0</v>
      </c>
      <c r="M281" s="19">
        <f t="shared" si="56"/>
        <v>0</v>
      </c>
      <c r="N281" s="19">
        <f t="shared" si="56"/>
        <v>0</v>
      </c>
      <c r="O281" s="19">
        <f t="shared" si="56"/>
        <v>0</v>
      </c>
      <c r="P281" s="3">
        <f t="shared" si="57"/>
        <v>0</v>
      </c>
      <c r="Q281" s="3"/>
      <c r="R281" s="3">
        <v>0</v>
      </c>
      <c r="S281" s="3">
        <f t="shared" si="58"/>
        <v>0</v>
      </c>
      <c r="T281" s="3"/>
      <c r="U281" s="3"/>
      <c r="V281" s="3"/>
      <c r="W281" s="3"/>
    </row>
    <row r="282" spans="2:23" ht="12.75">
      <c r="B282" s="2" t="s">
        <v>89</v>
      </c>
      <c r="C282" s="2"/>
      <c r="D282" s="3">
        <f t="shared" si="56"/>
        <v>0</v>
      </c>
      <c r="E282" s="3">
        <f t="shared" si="56"/>
        <v>0</v>
      </c>
      <c r="F282" s="3">
        <f t="shared" si="56"/>
        <v>0</v>
      </c>
      <c r="G282" s="3">
        <f t="shared" si="56"/>
        <v>0</v>
      </c>
      <c r="H282" s="3">
        <f t="shared" si="56"/>
        <v>0</v>
      </c>
      <c r="I282" s="16">
        <f t="shared" si="56"/>
        <v>0</v>
      </c>
      <c r="J282" s="19">
        <f t="shared" si="56"/>
        <v>0</v>
      </c>
      <c r="K282" s="19">
        <f t="shared" si="56"/>
        <v>0</v>
      </c>
      <c r="L282" s="19">
        <f t="shared" si="56"/>
        <v>0</v>
      </c>
      <c r="M282" s="19">
        <f t="shared" si="56"/>
        <v>0</v>
      </c>
      <c r="N282" s="19">
        <f t="shared" si="56"/>
        <v>0</v>
      </c>
      <c r="O282" s="19">
        <f t="shared" si="56"/>
        <v>0</v>
      </c>
      <c r="P282" s="3">
        <f t="shared" si="57"/>
        <v>0</v>
      </c>
      <c r="Q282" s="3"/>
      <c r="R282" s="3">
        <v>0</v>
      </c>
      <c r="S282" s="3">
        <f t="shared" si="58"/>
        <v>0</v>
      </c>
      <c r="T282" s="3"/>
      <c r="U282" s="3"/>
      <c r="V282" s="3"/>
      <c r="W282" s="3"/>
    </row>
    <row r="283" spans="2:23" ht="12.75">
      <c r="B283" s="2" t="s">
        <v>12</v>
      </c>
      <c r="C283" s="2"/>
      <c r="D283" s="3">
        <f t="shared" si="56"/>
        <v>0</v>
      </c>
      <c r="E283" s="3">
        <f t="shared" si="56"/>
        <v>0</v>
      </c>
      <c r="F283" s="3">
        <f t="shared" si="56"/>
        <v>0</v>
      </c>
      <c r="G283" s="3">
        <f t="shared" si="56"/>
        <v>0</v>
      </c>
      <c r="H283" s="3">
        <f t="shared" si="56"/>
        <v>0</v>
      </c>
      <c r="I283" s="16">
        <f t="shared" si="56"/>
        <v>0</v>
      </c>
      <c r="J283" s="19">
        <f t="shared" si="56"/>
        <v>0</v>
      </c>
      <c r="K283" s="19">
        <f t="shared" si="56"/>
        <v>0</v>
      </c>
      <c r="L283" s="19">
        <f t="shared" si="56"/>
        <v>0</v>
      </c>
      <c r="M283" s="19">
        <f t="shared" si="56"/>
        <v>0</v>
      </c>
      <c r="N283" s="19">
        <f t="shared" si="56"/>
        <v>0</v>
      </c>
      <c r="O283" s="19">
        <f t="shared" si="56"/>
        <v>0</v>
      </c>
      <c r="P283" s="3">
        <f t="shared" si="57"/>
        <v>0</v>
      </c>
      <c r="Q283" s="3"/>
      <c r="R283" s="3">
        <v>250</v>
      </c>
      <c r="S283" s="3">
        <f t="shared" si="58"/>
        <v>-250</v>
      </c>
      <c r="T283" s="3"/>
      <c r="U283" s="3"/>
      <c r="V283" s="3"/>
      <c r="W283" s="3"/>
    </row>
    <row r="284" spans="2:23" ht="12.75">
      <c r="B284" s="2" t="s">
        <v>13</v>
      </c>
      <c r="C284" s="2"/>
      <c r="D284" s="3">
        <f t="shared" si="56"/>
        <v>0</v>
      </c>
      <c r="E284" s="3">
        <f t="shared" si="56"/>
        <v>0</v>
      </c>
      <c r="F284" s="3">
        <f t="shared" si="56"/>
        <v>0</v>
      </c>
      <c r="G284" s="3">
        <f t="shared" si="56"/>
        <v>0</v>
      </c>
      <c r="H284" s="3">
        <f t="shared" si="56"/>
        <v>0</v>
      </c>
      <c r="I284" s="16">
        <f t="shared" si="56"/>
        <v>0</v>
      </c>
      <c r="J284" s="19">
        <f t="shared" si="56"/>
        <v>0</v>
      </c>
      <c r="K284" s="19">
        <f t="shared" si="56"/>
        <v>0</v>
      </c>
      <c r="L284" s="19">
        <f t="shared" si="56"/>
        <v>0</v>
      </c>
      <c r="M284" s="19">
        <f t="shared" si="56"/>
        <v>0</v>
      </c>
      <c r="N284" s="19">
        <f t="shared" si="56"/>
        <v>0</v>
      </c>
      <c r="O284" s="19">
        <f t="shared" si="56"/>
        <v>0</v>
      </c>
      <c r="P284" s="3">
        <f t="shared" si="57"/>
        <v>0</v>
      </c>
      <c r="Q284" s="3"/>
      <c r="R284" s="3">
        <v>0</v>
      </c>
      <c r="S284" s="3">
        <f t="shared" si="58"/>
        <v>0</v>
      </c>
      <c r="T284" s="3"/>
      <c r="U284" s="3"/>
      <c r="V284" s="3"/>
      <c r="W284" s="3"/>
    </row>
    <row r="285" spans="2:23" ht="12.75">
      <c r="B285" s="2" t="s">
        <v>90</v>
      </c>
      <c r="C285" s="2"/>
      <c r="D285" s="3">
        <f t="shared" si="56"/>
        <v>0</v>
      </c>
      <c r="E285" s="3">
        <f t="shared" si="56"/>
        <v>0</v>
      </c>
      <c r="F285" s="3">
        <f t="shared" si="56"/>
        <v>0</v>
      </c>
      <c r="G285" s="3">
        <f t="shared" si="56"/>
        <v>0</v>
      </c>
      <c r="H285" s="3">
        <f t="shared" si="56"/>
        <v>0</v>
      </c>
      <c r="I285" s="16">
        <f t="shared" si="56"/>
        <v>0</v>
      </c>
      <c r="J285" s="19">
        <f t="shared" si="56"/>
        <v>0</v>
      </c>
      <c r="K285" s="19">
        <f t="shared" si="56"/>
        <v>0</v>
      </c>
      <c r="L285" s="19">
        <f t="shared" si="56"/>
        <v>0</v>
      </c>
      <c r="M285" s="19">
        <f t="shared" si="56"/>
        <v>0</v>
      </c>
      <c r="N285" s="19">
        <f t="shared" si="56"/>
        <v>0</v>
      </c>
      <c r="O285" s="19">
        <f t="shared" si="56"/>
        <v>0</v>
      </c>
      <c r="P285" s="3">
        <f t="shared" si="57"/>
        <v>0</v>
      </c>
      <c r="Q285" s="3"/>
      <c r="R285" s="3">
        <v>0</v>
      </c>
      <c r="S285" s="3">
        <f t="shared" si="58"/>
        <v>0</v>
      </c>
      <c r="T285" s="3"/>
      <c r="U285" s="3"/>
      <c r="V285" s="3"/>
      <c r="W285" s="3"/>
    </row>
    <row r="286" spans="2:23" ht="12.75">
      <c r="B286" s="2" t="s">
        <v>85</v>
      </c>
      <c r="C286" s="2"/>
      <c r="D286" s="3">
        <f t="shared" si="56"/>
        <v>0</v>
      </c>
      <c r="E286" s="3">
        <f t="shared" si="56"/>
        <v>0</v>
      </c>
      <c r="F286" s="3">
        <f t="shared" si="56"/>
        <v>0</v>
      </c>
      <c r="G286" s="3">
        <f t="shared" si="56"/>
        <v>0</v>
      </c>
      <c r="H286" s="3">
        <f t="shared" si="56"/>
        <v>0</v>
      </c>
      <c r="I286" s="16">
        <f t="shared" si="56"/>
        <v>0</v>
      </c>
      <c r="J286" s="19">
        <f t="shared" si="56"/>
        <v>0</v>
      </c>
      <c r="K286" s="19">
        <f t="shared" si="56"/>
        <v>0</v>
      </c>
      <c r="L286" s="19">
        <f t="shared" si="56"/>
        <v>0</v>
      </c>
      <c r="M286" s="19">
        <f t="shared" si="56"/>
        <v>0</v>
      </c>
      <c r="N286" s="19">
        <f t="shared" si="56"/>
        <v>0</v>
      </c>
      <c r="O286" s="19">
        <f t="shared" si="56"/>
        <v>0</v>
      </c>
      <c r="P286" s="3">
        <f t="shared" si="57"/>
        <v>0</v>
      </c>
      <c r="Q286" s="3"/>
      <c r="R286" s="3"/>
      <c r="S286" s="3"/>
      <c r="T286" s="3"/>
      <c r="U286" s="3"/>
      <c r="V286" s="3"/>
      <c r="W286" s="3"/>
    </row>
    <row r="287" spans="2:23" ht="12.75">
      <c r="B287" s="2" t="s">
        <v>86</v>
      </c>
      <c r="C287" s="2"/>
      <c r="D287" s="3">
        <f t="shared" si="56"/>
        <v>0</v>
      </c>
      <c r="E287" s="3">
        <f t="shared" si="56"/>
        <v>0</v>
      </c>
      <c r="F287" s="3">
        <f t="shared" si="56"/>
        <v>0</v>
      </c>
      <c r="G287" s="3">
        <f t="shared" si="56"/>
        <v>0</v>
      </c>
      <c r="H287" s="3">
        <f t="shared" si="56"/>
        <v>0</v>
      </c>
      <c r="I287" s="16">
        <f t="shared" si="56"/>
        <v>0</v>
      </c>
      <c r="J287" s="19">
        <f t="shared" si="56"/>
        <v>0</v>
      </c>
      <c r="K287" s="19">
        <f t="shared" si="56"/>
        <v>0</v>
      </c>
      <c r="L287" s="19">
        <f t="shared" si="56"/>
        <v>0</v>
      </c>
      <c r="M287" s="19">
        <f t="shared" si="56"/>
        <v>0</v>
      </c>
      <c r="N287" s="19">
        <f t="shared" si="56"/>
        <v>0</v>
      </c>
      <c r="O287" s="19">
        <f t="shared" si="56"/>
        <v>0</v>
      </c>
      <c r="P287" s="3">
        <f t="shared" si="57"/>
        <v>0</v>
      </c>
      <c r="Q287" s="3"/>
      <c r="R287" s="3">
        <v>25400</v>
      </c>
      <c r="S287" s="3">
        <f t="shared" si="58"/>
        <v>-25400</v>
      </c>
      <c r="T287" s="3"/>
      <c r="U287" s="3"/>
      <c r="V287" s="3"/>
      <c r="W287" s="3"/>
    </row>
    <row r="288" spans="2:23" ht="12.75">
      <c r="B288" s="2" t="s">
        <v>92</v>
      </c>
      <c r="C288" s="2"/>
      <c r="D288" s="5">
        <f t="shared" si="56"/>
        <v>0</v>
      </c>
      <c r="E288" s="5">
        <f t="shared" si="56"/>
        <v>0</v>
      </c>
      <c r="F288" s="5">
        <f t="shared" si="56"/>
        <v>0</v>
      </c>
      <c r="G288" s="5">
        <f t="shared" si="56"/>
        <v>0</v>
      </c>
      <c r="H288" s="5">
        <f t="shared" si="56"/>
        <v>0</v>
      </c>
      <c r="I288" s="17">
        <f t="shared" si="56"/>
        <v>0</v>
      </c>
      <c r="J288" s="20">
        <f t="shared" si="56"/>
        <v>0</v>
      </c>
      <c r="K288" s="20">
        <f t="shared" si="56"/>
        <v>0</v>
      </c>
      <c r="L288" s="20">
        <f t="shared" si="56"/>
        <v>0</v>
      </c>
      <c r="M288" s="20">
        <f t="shared" si="56"/>
        <v>0</v>
      </c>
      <c r="N288" s="20">
        <f t="shared" si="56"/>
        <v>0</v>
      </c>
      <c r="O288" s="20">
        <f t="shared" si="56"/>
        <v>0</v>
      </c>
      <c r="P288" s="5">
        <f t="shared" si="57"/>
        <v>0</v>
      </c>
      <c r="Q288" s="3"/>
      <c r="R288" s="5">
        <v>0</v>
      </c>
      <c r="S288" s="5">
        <f t="shared" si="58"/>
        <v>0</v>
      </c>
      <c r="T288" s="3"/>
      <c r="U288" s="3"/>
      <c r="V288" s="3"/>
      <c r="W288" s="3"/>
    </row>
    <row r="289" spans="1:23" s="6" customFormat="1" ht="12.75">
      <c r="A289" s="6" t="s">
        <v>58</v>
      </c>
      <c r="D289" s="7">
        <f aca="true" t="shared" si="59" ref="D289:P289">SUM(D274:D288)</f>
        <v>3335</v>
      </c>
      <c r="E289" s="7">
        <f t="shared" si="59"/>
        <v>0</v>
      </c>
      <c r="F289" s="7">
        <f t="shared" si="59"/>
        <v>0</v>
      </c>
      <c r="G289" s="7">
        <f t="shared" si="59"/>
        <v>0</v>
      </c>
      <c r="H289" s="7">
        <f t="shared" si="59"/>
        <v>0</v>
      </c>
      <c r="I289" s="7">
        <f t="shared" si="59"/>
        <v>0</v>
      </c>
      <c r="J289" s="7">
        <f t="shared" si="59"/>
        <v>0</v>
      </c>
      <c r="K289" s="7">
        <f t="shared" si="59"/>
        <v>0</v>
      </c>
      <c r="L289" s="21">
        <f t="shared" si="59"/>
        <v>0</v>
      </c>
      <c r="M289" s="7">
        <f t="shared" si="59"/>
        <v>0</v>
      </c>
      <c r="N289" s="21">
        <f t="shared" si="59"/>
        <v>0</v>
      </c>
      <c r="O289" s="21">
        <f t="shared" si="59"/>
        <v>0</v>
      </c>
      <c r="P289" s="7">
        <f t="shared" si="59"/>
        <v>3335</v>
      </c>
      <c r="R289" s="7">
        <f>SUM(R274:R288)</f>
        <v>146650</v>
      </c>
      <c r="S289" s="11">
        <f t="shared" si="58"/>
        <v>-143315</v>
      </c>
      <c r="T289" s="8"/>
      <c r="U289" s="8"/>
      <c r="V289" s="8"/>
      <c r="W289" s="8"/>
    </row>
    <row r="290" spans="10:23" s="6" customFormat="1" ht="12.75">
      <c r="J290" s="7"/>
      <c r="L290" s="22"/>
      <c r="N290" s="22"/>
      <c r="O290" s="22"/>
      <c r="R290" s="7"/>
      <c r="S290" s="8"/>
      <c r="T290" s="8"/>
      <c r="U290" s="8"/>
      <c r="V290" s="8"/>
      <c r="W290" s="8"/>
    </row>
    <row r="291" spans="1:23" ht="12.75">
      <c r="A291" s="12" t="s">
        <v>14</v>
      </c>
      <c r="B291" s="2" t="s">
        <v>79</v>
      </c>
      <c r="C291" s="2"/>
      <c r="D291" s="3">
        <f>-D224+D23</f>
        <v>0</v>
      </c>
      <c r="E291" s="3">
        <f aca="true" t="shared" si="60" ref="E291:O291">-E224+E23</f>
        <v>0</v>
      </c>
      <c r="F291" s="3">
        <f t="shared" si="60"/>
        <v>0</v>
      </c>
      <c r="G291" s="3">
        <f t="shared" si="60"/>
        <v>0</v>
      </c>
      <c r="H291" s="3">
        <f t="shared" si="60"/>
        <v>0</v>
      </c>
      <c r="I291" s="3">
        <f t="shared" si="60"/>
        <v>0</v>
      </c>
      <c r="J291" s="3">
        <f t="shared" si="60"/>
        <v>0</v>
      </c>
      <c r="K291" s="3">
        <f t="shared" si="60"/>
        <v>0</v>
      </c>
      <c r="L291" s="3">
        <f t="shared" si="60"/>
        <v>0</v>
      </c>
      <c r="M291" s="3">
        <f t="shared" si="60"/>
        <v>0</v>
      </c>
      <c r="N291" s="3">
        <f t="shared" si="60"/>
        <v>0</v>
      </c>
      <c r="O291" s="3">
        <f t="shared" si="60"/>
        <v>0</v>
      </c>
      <c r="P291" s="3">
        <f aca="true" t="shared" si="61" ref="P291:P297">SUM(D291:O291)</f>
        <v>0</v>
      </c>
      <c r="Q291" s="3"/>
      <c r="R291" s="3">
        <v>176846</v>
      </c>
      <c r="S291" s="3">
        <f>+R291-P291</f>
        <v>176846</v>
      </c>
      <c r="T291" s="3"/>
      <c r="U291" s="3"/>
      <c r="V291" s="3"/>
      <c r="W291" s="3"/>
    </row>
    <row r="292" spans="1:23" ht="12.75">
      <c r="A292" s="12"/>
      <c r="B292" s="2" t="s">
        <v>80</v>
      </c>
      <c r="C292" s="2"/>
      <c r="D292" s="3">
        <f aca="true" t="shared" si="62" ref="D292:O296">-D225+D24</f>
        <v>0</v>
      </c>
      <c r="E292" s="3">
        <f t="shared" si="62"/>
        <v>0</v>
      </c>
      <c r="F292" s="3">
        <f t="shared" si="62"/>
        <v>0</v>
      </c>
      <c r="G292" s="3">
        <f t="shared" si="62"/>
        <v>0</v>
      </c>
      <c r="H292" s="3">
        <f t="shared" si="62"/>
        <v>0</v>
      </c>
      <c r="I292" s="19">
        <f t="shared" si="62"/>
        <v>0</v>
      </c>
      <c r="J292" s="19">
        <f t="shared" si="62"/>
        <v>0</v>
      </c>
      <c r="K292" s="18">
        <f t="shared" si="62"/>
        <v>0</v>
      </c>
      <c r="L292" s="19">
        <f t="shared" si="62"/>
        <v>0</v>
      </c>
      <c r="M292" s="19">
        <f t="shared" si="62"/>
        <v>0</v>
      </c>
      <c r="N292" s="19">
        <f t="shared" si="62"/>
        <v>0</v>
      </c>
      <c r="O292" s="19">
        <f t="shared" si="62"/>
        <v>0</v>
      </c>
      <c r="P292" s="3">
        <f t="shared" si="61"/>
        <v>0</v>
      </c>
      <c r="Q292" s="3"/>
      <c r="R292" s="3">
        <v>2500</v>
      </c>
      <c r="S292" s="3">
        <f aca="true" t="shared" si="63" ref="S292:S331">+R292-P292</f>
        <v>2500</v>
      </c>
      <c r="T292" s="3"/>
      <c r="U292" s="3"/>
      <c r="V292" s="3"/>
      <c r="W292" s="3"/>
    </row>
    <row r="293" spans="2:23" ht="12.75">
      <c r="B293" s="2" t="s">
        <v>27</v>
      </c>
      <c r="C293" s="2"/>
      <c r="D293" s="3">
        <f t="shared" si="62"/>
        <v>0</v>
      </c>
      <c r="E293" s="3">
        <f t="shared" si="62"/>
        <v>0</v>
      </c>
      <c r="F293" s="3">
        <f t="shared" si="62"/>
        <v>0</v>
      </c>
      <c r="G293" s="3">
        <f t="shared" si="62"/>
        <v>0</v>
      </c>
      <c r="H293" s="3">
        <f t="shared" si="62"/>
        <v>0</v>
      </c>
      <c r="I293" s="19">
        <f t="shared" si="62"/>
        <v>0</v>
      </c>
      <c r="J293" s="19">
        <f t="shared" si="62"/>
        <v>0</v>
      </c>
      <c r="K293" s="19">
        <f t="shared" si="62"/>
        <v>0</v>
      </c>
      <c r="L293" s="19">
        <f t="shared" si="62"/>
        <v>0</v>
      </c>
      <c r="M293" s="19">
        <f t="shared" si="62"/>
        <v>0</v>
      </c>
      <c r="N293" s="19">
        <f t="shared" si="62"/>
        <v>0</v>
      </c>
      <c r="O293" s="19">
        <f t="shared" si="62"/>
        <v>0</v>
      </c>
      <c r="P293" s="3">
        <f t="shared" si="61"/>
        <v>0</v>
      </c>
      <c r="Q293" s="3"/>
      <c r="R293" s="3">
        <v>35450</v>
      </c>
      <c r="S293" s="3">
        <f t="shared" si="63"/>
        <v>35450</v>
      </c>
      <c r="T293" s="3"/>
      <c r="U293" s="3"/>
      <c r="V293" s="3"/>
      <c r="W293" s="3"/>
    </row>
    <row r="294" spans="2:23" ht="12.75">
      <c r="B294" s="2" t="s">
        <v>82</v>
      </c>
      <c r="C294" s="2"/>
      <c r="D294" s="3">
        <f t="shared" si="62"/>
        <v>0</v>
      </c>
      <c r="E294" s="3">
        <f t="shared" si="62"/>
        <v>0</v>
      </c>
      <c r="F294" s="3">
        <f t="shared" si="62"/>
        <v>0</v>
      </c>
      <c r="G294" s="3">
        <f t="shared" si="62"/>
        <v>0</v>
      </c>
      <c r="H294" s="3">
        <f t="shared" si="62"/>
        <v>0</v>
      </c>
      <c r="I294" s="19">
        <f t="shared" si="62"/>
        <v>0</v>
      </c>
      <c r="J294" s="19">
        <f t="shared" si="62"/>
        <v>0</v>
      </c>
      <c r="K294" s="19">
        <f t="shared" si="62"/>
        <v>0</v>
      </c>
      <c r="L294" s="19">
        <f t="shared" si="62"/>
        <v>0</v>
      </c>
      <c r="M294" s="19">
        <f t="shared" si="62"/>
        <v>0</v>
      </c>
      <c r="N294" s="19">
        <f t="shared" si="62"/>
        <v>0</v>
      </c>
      <c r="O294" s="19">
        <f t="shared" si="62"/>
        <v>0</v>
      </c>
      <c r="P294" s="3">
        <f t="shared" si="61"/>
        <v>0</v>
      </c>
      <c r="Q294" s="3"/>
      <c r="R294" s="3"/>
      <c r="S294" s="3"/>
      <c r="T294" s="3"/>
      <c r="U294" s="3"/>
      <c r="V294" s="3"/>
      <c r="W294" s="3"/>
    </row>
    <row r="295" spans="2:23" ht="12.75">
      <c r="B295" s="2" t="s">
        <v>99</v>
      </c>
      <c r="C295" s="2"/>
      <c r="D295" s="3">
        <f t="shared" si="62"/>
        <v>0</v>
      </c>
      <c r="E295" s="3">
        <f t="shared" si="62"/>
        <v>0</v>
      </c>
      <c r="F295" s="3">
        <f t="shared" si="62"/>
        <v>0</v>
      </c>
      <c r="G295" s="3">
        <f t="shared" si="62"/>
        <v>0</v>
      </c>
      <c r="H295" s="3">
        <f t="shared" si="62"/>
        <v>0</v>
      </c>
      <c r="I295" s="19">
        <f t="shared" si="62"/>
        <v>0</v>
      </c>
      <c r="J295" s="19">
        <f t="shared" si="62"/>
        <v>0</v>
      </c>
      <c r="K295" s="19">
        <f t="shared" si="62"/>
        <v>0</v>
      </c>
      <c r="L295" s="19">
        <f t="shared" si="62"/>
        <v>0</v>
      </c>
      <c r="M295" s="19">
        <f t="shared" si="62"/>
        <v>0</v>
      </c>
      <c r="N295" s="19">
        <f t="shared" si="62"/>
        <v>0</v>
      </c>
      <c r="O295" s="19">
        <f t="shared" si="62"/>
        <v>0</v>
      </c>
      <c r="P295" s="3">
        <f>SUM(D295:O295)</f>
        <v>0</v>
      </c>
      <c r="Q295" s="3"/>
      <c r="R295" s="3"/>
      <c r="S295" s="3"/>
      <c r="T295" s="3"/>
      <c r="U295" s="3"/>
      <c r="V295" s="3"/>
      <c r="W295" s="3"/>
    </row>
    <row r="296" spans="1:23" ht="12.75">
      <c r="A296" s="1" t="s">
        <v>81</v>
      </c>
      <c r="B296" s="2" t="s">
        <v>88</v>
      </c>
      <c r="C296" s="2"/>
      <c r="D296" s="5">
        <f t="shared" si="62"/>
        <v>0</v>
      </c>
      <c r="E296" s="5">
        <f t="shared" si="62"/>
        <v>0</v>
      </c>
      <c r="F296" s="5">
        <f t="shared" si="62"/>
        <v>0</v>
      </c>
      <c r="G296" s="5">
        <f t="shared" si="62"/>
        <v>0</v>
      </c>
      <c r="H296" s="5">
        <f t="shared" si="62"/>
        <v>0</v>
      </c>
      <c r="I296" s="20">
        <f t="shared" si="62"/>
        <v>0</v>
      </c>
      <c r="J296" s="20">
        <f t="shared" si="62"/>
        <v>0</v>
      </c>
      <c r="K296" s="20">
        <f t="shared" si="62"/>
        <v>0</v>
      </c>
      <c r="L296" s="20">
        <f t="shared" si="62"/>
        <v>0</v>
      </c>
      <c r="M296" s="20">
        <f t="shared" si="62"/>
        <v>0</v>
      </c>
      <c r="N296" s="20">
        <f t="shared" si="62"/>
        <v>0</v>
      </c>
      <c r="O296" s="20">
        <f t="shared" si="62"/>
        <v>0</v>
      </c>
      <c r="P296" s="5">
        <f t="shared" si="61"/>
        <v>0</v>
      </c>
      <c r="Q296" s="3"/>
      <c r="R296" s="3">
        <v>6480</v>
      </c>
      <c r="S296" s="3">
        <f t="shared" si="63"/>
        <v>6480</v>
      </c>
      <c r="T296" s="3"/>
      <c r="U296" s="3"/>
      <c r="V296" s="3"/>
      <c r="W296" s="3"/>
    </row>
    <row r="297" spans="2:23" ht="12.75">
      <c r="B297" s="2" t="s">
        <v>83</v>
      </c>
      <c r="C297" s="2"/>
      <c r="D297" s="3">
        <f aca="true" t="shared" si="64" ref="D297:O297">D29-D230</f>
        <v>0</v>
      </c>
      <c r="E297" s="3">
        <f t="shared" si="64"/>
        <v>0</v>
      </c>
      <c r="F297" s="3">
        <f t="shared" si="64"/>
        <v>0</v>
      </c>
      <c r="G297" s="3">
        <f t="shared" si="64"/>
        <v>0</v>
      </c>
      <c r="H297" s="3">
        <f t="shared" si="64"/>
        <v>0</v>
      </c>
      <c r="I297" s="19">
        <f t="shared" si="64"/>
        <v>0</v>
      </c>
      <c r="J297" s="19">
        <f t="shared" si="64"/>
        <v>0</v>
      </c>
      <c r="K297" s="19">
        <f t="shared" si="64"/>
        <v>0</v>
      </c>
      <c r="L297" s="19">
        <f t="shared" si="64"/>
        <v>0</v>
      </c>
      <c r="M297" s="19">
        <f t="shared" si="64"/>
        <v>0</v>
      </c>
      <c r="N297" s="19">
        <f t="shared" si="64"/>
        <v>0</v>
      </c>
      <c r="O297" s="19">
        <f t="shared" si="64"/>
        <v>0</v>
      </c>
      <c r="P297" s="3">
        <f t="shared" si="61"/>
        <v>0</v>
      </c>
      <c r="Q297" s="3"/>
      <c r="R297" s="3">
        <v>0</v>
      </c>
      <c r="S297" s="3">
        <f t="shared" si="63"/>
        <v>0</v>
      </c>
      <c r="T297" s="3"/>
      <c r="U297" s="3"/>
      <c r="V297" s="3"/>
      <c r="W297" s="3"/>
    </row>
    <row r="298" spans="2:23" ht="12.75">
      <c r="B298" s="2"/>
      <c r="C298" s="2"/>
      <c r="D298" s="3"/>
      <c r="E298" s="3"/>
      <c r="F298" s="3"/>
      <c r="G298" s="3"/>
      <c r="H298" s="3"/>
      <c r="I298" s="19"/>
      <c r="J298" s="19"/>
      <c r="K298" s="19"/>
      <c r="L298" s="19"/>
      <c r="M298" s="19"/>
      <c r="N298" s="19"/>
      <c r="O298" s="19"/>
      <c r="P298" s="3"/>
      <c r="Q298" s="3"/>
      <c r="R298" s="3">
        <v>10250</v>
      </c>
      <c r="S298" s="3">
        <f t="shared" si="63"/>
        <v>10250</v>
      </c>
      <c r="T298" s="3"/>
      <c r="U298" s="3"/>
      <c r="V298" s="3"/>
      <c r="W298" s="3"/>
    </row>
    <row r="299" spans="2:23" ht="12.75">
      <c r="B299" s="2" t="s">
        <v>15</v>
      </c>
      <c r="C299" s="2"/>
      <c r="D299" s="3">
        <f aca="true" t="shared" si="65" ref="D299:O314">-D232+D31</f>
        <v>0</v>
      </c>
      <c r="E299" s="3">
        <f t="shared" si="65"/>
        <v>0</v>
      </c>
      <c r="F299" s="3">
        <f t="shared" si="65"/>
        <v>0</v>
      </c>
      <c r="G299" s="3">
        <f t="shared" si="65"/>
        <v>0</v>
      </c>
      <c r="H299" s="3">
        <f t="shared" si="65"/>
        <v>0</v>
      </c>
      <c r="I299" s="19">
        <f t="shared" si="65"/>
        <v>0</v>
      </c>
      <c r="J299" s="19">
        <f t="shared" si="65"/>
        <v>0</v>
      </c>
      <c r="K299" s="19">
        <f t="shared" si="65"/>
        <v>0</v>
      </c>
      <c r="L299" s="19">
        <f t="shared" si="65"/>
        <v>0</v>
      </c>
      <c r="M299" s="19">
        <f t="shared" si="65"/>
        <v>0</v>
      </c>
      <c r="N299" s="19">
        <f t="shared" si="65"/>
        <v>0</v>
      </c>
      <c r="O299" s="19">
        <f t="shared" si="65"/>
        <v>0</v>
      </c>
      <c r="P299" s="3">
        <f aca="true" t="shared" si="66" ref="P299:P332">SUM(D299:O299)</f>
        <v>0</v>
      </c>
      <c r="Q299" s="3"/>
      <c r="R299" s="3">
        <v>0</v>
      </c>
      <c r="S299" s="3">
        <f t="shared" si="63"/>
        <v>0</v>
      </c>
      <c r="T299" s="3"/>
      <c r="U299" s="3"/>
      <c r="V299" s="3"/>
      <c r="W299" s="3"/>
    </row>
    <row r="300" spans="2:23" ht="12.75">
      <c r="B300" s="2" t="s">
        <v>62</v>
      </c>
      <c r="C300" s="2"/>
      <c r="D300" s="3">
        <f t="shared" si="65"/>
        <v>0</v>
      </c>
      <c r="E300" s="3">
        <f t="shared" si="65"/>
        <v>0</v>
      </c>
      <c r="F300" s="3">
        <f t="shared" si="65"/>
        <v>0</v>
      </c>
      <c r="G300" s="3">
        <f t="shared" si="65"/>
        <v>0</v>
      </c>
      <c r="H300" s="3">
        <f t="shared" si="65"/>
        <v>0</v>
      </c>
      <c r="I300" s="19">
        <f t="shared" si="65"/>
        <v>0</v>
      </c>
      <c r="J300" s="19">
        <f t="shared" si="65"/>
        <v>0</v>
      </c>
      <c r="K300" s="19">
        <f t="shared" si="65"/>
        <v>0</v>
      </c>
      <c r="L300" s="19">
        <f t="shared" si="65"/>
        <v>0</v>
      </c>
      <c r="M300" s="19">
        <f t="shared" si="65"/>
        <v>0</v>
      </c>
      <c r="N300" s="19">
        <f t="shared" si="65"/>
        <v>0</v>
      </c>
      <c r="O300" s="19">
        <f t="shared" si="65"/>
        <v>0</v>
      </c>
      <c r="P300" s="3">
        <f t="shared" si="66"/>
        <v>0</v>
      </c>
      <c r="Q300" s="3"/>
      <c r="R300" s="3">
        <v>1500</v>
      </c>
      <c r="S300" s="3">
        <f t="shared" si="63"/>
        <v>1500</v>
      </c>
      <c r="T300" s="3"/>
      <c r="U300" s="3"/>
      <c r="V300" s="3"/>
      <c r="W300" s="3"/>
    </row>
    <row r="301" spans="2:23" ht="12.75">
      <c r="B301" s="2" t="s">
        <v>16</v>
      </c>
      <c r="C301" s="2"/>
      <c r="D301" s="3">
        <f t="shared" si="65"/>
        <v>0</v>
      </c>
      <c r="E301" s="3">
        <f t="shared" si="65"/>
        <v>0</v>
      </c>
      <c r="F301" s="3">
        <f t="shared" si="65"/>
        <v>0</v>
      </c>
      <c r="G301" s="3">
        <f t="shared" si="65"/>
        <v>0</v>
      </c>
      <c r="H301" s="3">
        <f t="shared" si="65"/>
        <v>0</v>
      </c>
      <c r="I301" s="19">
        <f t="shared" si="65"/>
        <v>0</v>
      </c>
      <c r="J301" s="19">
        <f t="shared" si="65"/>
        <v>0</v>
      </c>
      <c r="K301" s="19">
        <f t="shared" si="65"/>
        <v>0</v>
      </c>
      <c r="L301" s="19">
        <f t="shared" si="65"/>
        <v>0</v>
      </c>
      <c r="M301" s="19">
        <f t="shared" si="65"/>
        <v>0</v>
      </c>
      <c r="N301" s="19">
        <f t="shared" si="65"/>
        <v>0</v>
      </c>
      <c r="O301" s="19">
        <f t="shared" si="65"/>
        <v>0</v>
      </c>
      <c r="P301" s="3">
        <f t="shared" si="66"/>
        <v>0</v>
      </c>
      <c r="Q301" s="3"/>
      <c r="R301" s="3">
        <v>2900</v>
      </c>
      <c r="S301" s="3">
        <f t="shared" si="63"/>
        <v>2900</v>
      </c>
      <c r="T301" s="3"/>
      <c r="U301" s="3"/>
      <c r="V301" s="3"/>
      <c r="W301" s="3"/>
    </row>
    <row r="302" spans="2:23" ht="12.75">
      <c r="B302" s="2" t="s">
        <v>17</v>
      </c>
      <c r="C302" s="2"/>
      <c r="D302" s="3">
        <f t="shared" si="65"/>
        <v>0</v>
      </c>
      <c r="E302" s="3">
        <f t="shared" si="65"/>
        <v>0</v>
      </c>
      <c r="F302" s="3">
        <f t="shared" si="65"/>
        <v>-10</v>
      </c>
      <c r="G302" s="3">
        <f t="shared" si="65"/>
        <v>-10</v>
      </c>
      <c r="H302" s="3">
        <f t="shared" si="65"/>
        <v>-10</v>
      </c>
      <c r="I302" s="19">
        <f t="shared" si="65"/>
        <v>0</v>
      </c>
      <c r="J302" s="19">
        <f t="shared" si="65"/>
        <v>0</v>
      </c>
      <c r="K302" s="19">
        <f t="shared" si="65"/>
        <v>0</v>
      </c>
      <c r="L302" s="19">
        <f t="shared" si="65"/>
        <v>0</v>
      </c>
      <c r="M302" s="19">
        <f t="shared" si="65"/>
        <v>0</v>
      </c>
      <c r="N302" s="19">
        <f t="shared" si="65"/>
        <v>0</v>
      </c>
      <c r="O302" s="19">
        <f t="shared" si="65"/>
        <v>0</v>
      </c>
      <c r="P302" s="3">
        <f t="shared" si="66"/>
        <v>-30</v>
      </c>
      <c r="Q302" s="3"/>
      <c r="R302" s="3">
        <v>0</v>
      </c>
      <c r="S302" s="3">
        <f t="shared" si="63"/>
        <v>30</v>
      </c>
      <c r="T302" s="3"/>
      <c r="U302" s="3"/>
      <c r="V302" s="3"/>
      <c r="W302" s="3"/>
    </row>
    <row r="303" spans="2:23" ht="12.75">
      <c r="B303" s="2" t="s">
        <v>35</v>
      </c>
      <c r="C303" s="2"/>
      <c r="D303" s="3">
        <f t="shared" si="65"/>
        <v>0</v>
      </c>
      <c r="E303" s="3">
        <f t="shared" si="65"/>
        <v>0</v>
      </c>
      <c r="F303" s="3">
        <f t="shared" si="65"/>
        <v>0</v>
      </c>
      <c r="G303" s="3">
        <f t="shared" si="65"/>
        <v>0</v>
      </c>
      <c r="H303" s="3">
        <f t="shared" si="65"/>
        <v>0</v>
      </c>
      <c r="I303" s="19">
        <f t="shared" si="65"/>
        <v>0</v>
      </c>
      <c r="J303" s="19">
        <f t="shared" si="65"/>
        <v>0</v>
      </c>
      <c r="K303" s="19">
        <f t="shared" si="65"/>
        <v>0</v>
      </c>
      <c r="L303" s="19">
        <f t="shared" si="65"/>
        <v>0</v>
      </c>
      <c r="M303" s="19">
        <f t="shared" si="65"/>
        <v>0</v>
      </c>
      <c r="N303" s="19">
        <f t="shared" si="65"/>
        <v>0</v>
      </c>
      <c r="O303" s="19">
        <f t="shared" si="65"/>
        <v>0</v>
      </c>
      <c r="P303" s="3">
        <f t="shared" si="66"/>
        <v>0</v>
      </c>
      <c r="Q303" s="3"/>
      <c r="R303" s="3">
        <v>20120</v>
      </c>
      <c r="S303" s="3">
        <f t="shared" si="63"/>
        <v>20120</v>
      </c>
      <c r="T303" s="3"/>
      <c r="U303" s="3"/>
      <c r="V303" s="3"/>
      <c r="W303" s="3"/>
    </row>
    <row r="304" spans="2:23" ht="12.75">
      <c r="B304" s="2" t="s">
        <v>63</v>
      </c>
      <c r="C304" s="2"/>
      <c r="D304" s="3">
        <f t="shared" si="65"/>
        <v>-55.91</v>
      </c>
      <c r="E304" s="3">
        <f t="shared" si="65"/>
        <v>0</v>
      </c>
      <c r="F304" s="3">
        <f t="shared" si="65"/>
        <v>0</v>
      </c>
      <c r="G304" s="3">
        <f t="shared" si="65"/>
        <v>0</v>
      </c>
      <c r="H304" s="3">
        <f t="shared" si="65"/>
        <v>0</v>
      </c>
      <c r="I304" s="19">
        <f t="shared" si="65"/>
        <v>0</v>
      </c>
      <c r="J304" s="19">
        <f t="shared" si="65"/>
        <v>0</v>
      </c>
      <c r="K304" s="19">
        <f t="shared" si="65"/>
        <v>0</v>
      </c>
      <c r="L304" s="19">
        <f t="shared" si="65"/>
        <v>0</v>
      </c>
      <c r="M304" s="19">
        <f t="shared" si="65"/>
        <v>0</v>
      </c>
      <c r="N304" s="19">
        <f t="shared" si="65"/>
        <v>0</v>
      </c>
      <c r="O304" s="19">
        <f t="shared" si="65"/>
        <v>0</v>
      </c>
      <c r="P304" s="3">
        <f t="shared" si="66"/>
        <v>-55.91</v>
      </c>
      <c r="Q304" s="3"/>
      <c r="R304" s="3">
        <v>2500</v>
      </c>
      <c r="S304" s="3">
        <f t="shared" si="63"/>
        <v>2555.91</v>
      </c>
      <c r="T304" s="3"/>
      <c r="U304" s="3"/>
      <c r="V304" s="3"/>
      <c r="W304" s="3"/>
    </row>
    <row r="305" spans="2:23" ht="12.75">
      <c r="B305" s="2" t="s">
        <v>18</v>
      </c>
      <c r="C305" s="2"/>
      <c r="D305" s="3">
        <f t="shared" si="65"/>
        <v>0</v>
      </c>
      <c r="E305" s="3">
        <f t="shared" si="65"/>
        <v>0</v>
      </c>
      <c r="F305" s="3">
        <f t="shared" si="65"/>
        <v>0</v>
      </c>
      <c r="G305" s="3">
        <f t="shared" si="65"/>
        <v>0</v>
      </c>
      <c r="H305" s="3">
        <f t="shared" si="65"/>
        <v>0</v>
      </c>
      <c r="I305" s="19">
        <f t="shared" si="65"/>
        <v>0</v>
      </c>
      <c r="J305" s="19">
        <f t="shared" si="65"/>
        <v>0</v>
      </c>
      <c r="K305" s="19">
        <f t="shared" si="65"/>
        <v>0</v>
      </c>
      <c r="L305" s="19">
        <f t="shared" si="65"/>
        <v>0</v>
      </c>
      <c r="M305" s="19">
        <f t="shared" si="65"/>
        <v>0</v>
      </c>
      <c r="N305" s="19">
        <f t="shared" si="65"/>
        <v>0</v>
      </c>
      <c r="O305" s="19">
        <f t="shared" si="65"/>
        <v>0</v>
      </c>
      <c r="P305" s="3">
        <f t="shared" si="66"/>
        <v>0</v>
      </c>
      <c r="Q305" s="3"/>
      <c r="R305" s="3">
        <v>6000</v>
      </c>
      <c r="S305" s="3">
        <f t="shared" si="63"/>
        <v>6000</v>
      </c>
      <c r="T305" s="3"/>
      <c r="U305" s="3"/>
      <c r="V305" s="3"/>
      <c r="W305" s="3"/>
    </row>
    <row r="306" spans="2:23" ht="12.75">
      <c r="B306" s="2" t="s">
        <v>19</v>
      </c>
      <c r="C306" s="4"/>
      <c r="D306" s="3">
        <f t="shared" si="65"/>
        <v>0</v>
      </c>
      <c r="E306" s="3">
        <f t="shared" si="65"/>
        <v>0</v>
      </c>
      <c r="F306" s="3">
        <f t="shared" si="65"/>
        <v>0</v>
      </c>
      <c r="G306" s="3">
        <f t="shared" si="65"/>
        <v>0</v>
      </c>
      <c r="H306" s="3">
        <f t="shared" si="65"/>
        <v>0</v>
      </c>
      <c r="I306" s="19">
        <f t="shared" si="65"/>
        <v>0</v>
      </c>
      <c r="J306" s="19">
        <f t="shared" si="65"/>
        <v>0</v>
      </c>
      <c r="K306" s="19">
        <f t="shared" si="65"/>
        <v>0</v>
      </c>
      <c r="L306" s="19">
        <f t="shared" si="65"/>
        <v>0</v>
      </c>
      <c r="M306" s="19">
        <f t="shared" si="65"/>
        <v>0</v>
      </c>
      <c r="N306" s="19">
        <f t="shared" si="65"/>
        <v>0</v>
      </c>
      <c r="O306" s="19">
        <f t="shared" si="65"/>
        <v>0</v>
      </c>
      <c r="P306" s="3">
        <f t="shared" si="66"/>
        <v>0</v>
      </c>
      <c r="Q306" s="3"/>
      <c r="R306" s="3">
        <v>0</v>
      </c>
      <c r="S306" s="3">
        <f t="shared" si="63"/>
        <v>0</v>
      </c>
      <c r="T306" s="3"/>
      <c r="U306" s="3"/>
      <c r="V306" s="3"/>
      <c r="W306" s="3"/>
    </row>
    <row r="307" spans="2:23" ht="12.75">
      <c r="B307" s="2" t="s">
        <v>87</v>
      </c>
      <c r="C307" s="2"/>
      <c r="D307" s="3">
        <f t="shared" si="65"/>
        <v>-15.25</v>
      </c>
      <c r="E307" s="3">
        <f t="shared" si="65"/>
        <v>0</v>
      </c>
      <c r="F307" s="3">
        <f t="shared" si="65"/>
        <v>-7.5</v>
      </c>
      <c r="G307" s="3">
        <f t="shared" si="65"/>
        <v>-7.5</v>
      </c>
      <c r="H307" s="3">
        <f t="shared" si="65"/>
        <v>-7.75</v>
      </c>
      <c r="I307" s="19">
        <f t="shared" si="65"/>
        <v>0</v>
      </c>
      <c r="J307" s="19">
        <f t="shared" si="65"/>
        <v>0</v>
      </c>
      <c r="K307" s="19">
        <f t="shared" si="65"/>
        <v>0</v>
      </c>
      <c r="L307" s="19">
        <f t="shared" si="65"/>
        <v>0</v>
      </c>
      <c r="M307" s="19">
        <f t="shared" si="65"/>
        <v>0</v>
      </c>
      <c r="N307" s="19">
        <f t="shared" si="65"/>
        <v>0</v>
      </c>
      <c r="O307" s="19">
        <f t="shared" si="65"/>
        <v>0</v>
      </c>
      <c r="P307" s="3">
        <f t="shared" si="66"/>
        <v>-38</v>
      </c>
      <c r="Q307" s="3"/>
      <c r="R307" s="3">
        <v>3000</v>
      </c>
      <c r="S307" s="3">
        <f t="shared" si="63"/>
        <v>3038</v>
      </c>
      <c r="T307" s="3"/>
      <c r="U307" s="3"/>
      <c r="V307" s="3"/>
      <c r="W307" s="3"/>
    </row>
    <row r="308" spans="2:23" ht="12.75">
      <c r="B308" s="2" t="s">
        <v>20</v>
      </c>
      <c r="C308" s="2"/>
      <c r="D308" s="3">
        <f t="shared" si="65"/>
        <v>0</v>
      </c>
      <c r="E308" s="3">
        <f t="shared" si="65"/>
        <v>0</v>
      </c>
      <c r="F308" s="3">
        <f t="shared" si="65"/>
        <v>0</v>
      </c>
      <c r="G308" s="3">
        <f t="shared" si="65"/>
        <v>0</v>
      </c>
      <c r="H308" s="3">
        <f t="shared" si="65"/>
        <v>0</v>
      </c>
      <c r="I308" s="19">
        <f t="shared" si="65"/>
        <v>0</v>
      </c>
      <c r="J308" s="19">
        <f t="shared" si="65"/>
        <v>0</v>
      </c>
      <c r="K308" s="19">
        <f t="shared" si="65"/>
        <v>0</v>
      </c>
      <c r="L308" s="19">
        <f t="shared" si="65"/>
        <v>0</v>
      </c>
      <c r="M308" s="19">
        <f t="shared" si="65"/>
        <v>0</v>
      </c>
      <c r="N308" s="19">
        <f t="shared" si="65"/>
        <v>0</v>
      </c>
      <c r="O308" s="19">
        <f t="shared" si="65"/>
        <v>0</v>
      </c>
      <c r="P308" s="3">
        <f t="shared" si="66"/>
        <v>0</v>
      </c>
      <c r="Q308" s="3"/>
      <c r="R308" s="3">
        <v>400</v>
      </c>
      <c r="S308" s="3">
        <f t="shared" si="63"/>
        <v>400</v>
      </c>
      <c r="T308" s="3"/>
      <c r="U308" s="3"/>
      <c r="V308" s="3"/>
      <c r="W308" s="3"/>
    </row>
    <row r="309" spans="2:23" ht="12.75">
      <c r="B309" s="2" t="s">
        <v>21</v>
      </c>
      <c r="C309" s="2"/>
      <c r="D309" s="3">
        <f t="shared" si="65"/>
        <v>0</v>
      </c>
      <c r="E309" s="3">
        <f t="shared" si="65"/>
        <v>0</v>
      </c>
      <c r="F309" s="3">
        <f t="shared" si="65"/>
        <v>0</v>
      </c>
      <c r="G309" s="3">
        <f t="shared" si="65"/>
        <v>0</v>
      </c>
      <c r="H309" s="3">
        <f t="shared" si="65"/>
        <v>0</v>
      </c>
      <c r="I309" s="19">
        <f t="shared" si="65"/>
        <v>0</v>
      </c>
      <c r="J309" s="19">
        <f t="shared" si="65"/>
        <v>0</v>
      </c>
      <c r="K309" s="19">
        <f t="shared" si="65"/>
        <v>0</v>
      </c>
      <c r="L309" s="19">
        <f t="shared" si="65"/>
        <v>0</v>
      </c>
      <c r="M309" s="19">
        <f t="shared" si="65"/>
        <v>0</v>
      </c>
      <c r="N309" s="19">
        <f t="shared" si="65"/>
        <v>0</v>
      </c>
      <c r="O309" s="19">
        <f t="shared" si="65"/>
        <v>0</v>
      </c>
      <c r="P309" s="3">
        <f t="shared" si="66"/>
        <v>0</v>
      </c>
      <c r="Q309" s="3"/>
      <c r="R309" s="3">
        <v>0</v>
      </c>
      <c r="S309" s="3">
        <f t="shared" si="63"/>
        <v>0</v>
      </c>
      <c r="T309" s="3"/>
      <c r="U309" s="3"/>
      <c r="V309" s="3"/>
      <c r="W309" s="3"/>
    </row>
    <row r="310" spans="2:23" ht="12.75">
      <c r="B310" s="2" t="s">
        <v>22</v>
      </c>
      <c r="C310" s="2"/>
      <c r="D310" s="3">
        <f t="shared" si="65"/>
        <v>0</v>
      </c>
      <c r="E310" s="3">
        <f t="shared" si="65"/>
        <v>0</v>
      </c>
      <c r="F310" s="3">
        <f t="shared" si="65"/>
        <v>0</v>
      </c>
      <c r="G310" s="3">
        <f t="shared" si="65"/>
        <v>0</v>
      </c>
      <c r="H310" s="3">
        <f t="shared" si="65"/>
        <v>0</v>
      </c>
      <c r="I310" s="19">
        <f t="shared" si="65"/>
        <v>0</v>
      </c>
      <c r="J310" s="19">
        <f t="shared" si="65"/>
        <v>0</v>
      </c>
      <c r="K310" s="19">
        <f t="shared" si="65"/>
        <v>0</v>
      </c>
      <c r="L310" s="19">
        <f t="shared" si="65"/>
        <v>0</v>
      </c>
      <c r="M310" s="19">
        <f t="shared" si="65"/>
        <v>0</v>
      </c>
      <c r="N310" s="19">
        <f t="shared" si="65"/>
        <v>0</v>
      </c>
      <c r="O310" s="19">
        <f t="shared" si="65"/>
        <v>0</v>
      </c>
      <c r="P310" s="3">
        <f t="shared" si="66"/>
        <v>0</v>
      </c>
      <c r="Q310" s="3"/>
      <c r="R310" s="3">
        <v>19250</v>
      </c>
      <c r="S310" s="3">
        <f t="shared" si="63"/>
        <v>19250</v>
      </c>
      <c r="T310" s="3"/>
      <c r="U310" s="3"/>
      <c r="V310" s="3"/>
      <c r="W310" s="3"/>
    </row>
    <row r="311" spans="2:23" ht="12.75">
      <c r="B311" s="2" t="s">
        <v>23</v>
      </c>
      <c r="C311" s="2"/>
      <c r="D311" s="3">
        <f t="shared" si="65"/>
        <v>0</v>
      </c>
      <c r="E311" s="3">
        <f t="shared" si="65"/>
        <v>0</v>
      </c>
      <c r="F311" s="3">
        <f t="shared" si="65"/>
        <v>0</v>
      </c>
      <c r="G311" s="3">
        <f t="shared" si="65"/>
        <v>0</v>
      </c>
      <c r="H311" s="3">
        <f t="shared" si="65"/>
        <v>0</v>
      </c>
      <c r="I311" s="19">
        <f t="shared" si="65"/>
        <v>0</v>
      </c>
      <c r="J311" s="19">
        <f t="shared" si="65"/>
        <v>0</v>
      </c>
      <c r="K311" s="19">
        <f t="shared" si="65"/>
        <v>0</v>
      </c>
      <c r="L311" s="19">
        <f t="shared" si="65"/>
        <v>0</v>
      </c>
      <c r="M311" s="19">
        <f t="shared" si="65"/>
        <v>0</v>
      </c>
      <c r="N311" s="19">
        <f t="shared" si="65"/>
        <v>0</v>
      </c>
      <c r="O311" s="19">
        <f t="shared" si="65"/>
        <v>0</v>
      </c>
      <c r="P311" s="3">
        <f t="shared" si="66"/>
        <v>0</v>
      </c>
      <c r="Q311" s="3"/>
      <c r="R311" s="3">
        <v>0</v>
      </c>
      <c r="S311" s="3">
        <f t="shared" si="63"/>
        <v>0</v>
      </c>
      <c r="T311" s="3"/>
      <c r="U311" s="3"/>
      <c r="V311" s="3"/>
      <c r="W311" s="3"/>
    </row>
    <row r="312" spans="2:23" ht="12.75">
      <c r="B312" s="2" t="s">
        <v>24</v>
      </c>
      <c r="C312" s="2"/>
      <c r="D312" s="3">
        <f t="shared" si="65"/>
        <v>0</v>
      </c>
      <c r="E312" s="3">
        <f t="shared" si="65"/>
        <v>0</v>
      </c>
      <c r="F312" s="3">
        <f t="shared" si="65"/>
        <v>0</v>
      </c>
      <c r="G312" s="3">
        <f t="shared" si="65"/>
        <v>0</v>
      </c>
      <c r="H312" s="3">
        <f t="shared" si="65"/>
        <v>0</v>
      </c>
      <c r="I312" s="19">
        <f t="shared" si="65"/>
        <v>0</v>
      </c>
      <c r="J312" s="19">
        <f t="shared" si="65"/>
        <v>0</v>
      </c>
      <c r="K312" s="19">
        <f t="shared" si="65"/>
        <v>0</v>
      </c>
      <c r="L312" s="19">
        <f t="shared" si="65"/>
        <v>0</v>
      </c>
      <c r="M312" s="19">
        <f t="shared" si="65"/>
        <v>0</v>
      </c>
      <c r="N312" s="19">
        <f t="shared" si="65"/>
        <v>0</v>
      </c>
      <c r="O312" s="19">
        <f t="shared" si="65"/>
        <v>0</v>
      </c>
      <c r="P312" s="3">
        <f t="shared" si="66"/>
        <v>0</v>
      </c>
      <c r="Q312" s="3"/>
      <c r="R312" s="3">
        <v>12350</v>
      </c>
      <c r="S312" s="3">
        <f t="shared" si="63"/>
        <v>12350</v>
      </c>
      <c r="T312" s="3"/>
      <c r="U312" s="14"/>
      <c r="V312" s="3"/>
      <c r="W312" s="3"/>
    </row>
    <row r="313" spans="2:23" ht="12.75">
      <c r="B313" s="2" t="s">
        <v>25</v>
      </c>
      <c r="C313" s="2"/>
      <c r="D313" s="3">
        <f t="shared" si="65"/>
        <v>-63.42</v>
      </c>
      <c r="E313" s="3">
        <f t="shared" si="65"/>
        <v>0</v>
      </c>
      <c r="F313" s="3">
        <f t="shared" si="65"/>
        <v>0</v>
      </c>
      <c r="G313" s="3">
        <f t="shared" si="65"/>
        <v>549.56</v>
      </c>
      <c r="H313" s="3">
        <f t="shared" si="65"/>
        <v>0</v>
      </c>
      <c r="I313" s="19">
        <f t="shared" si="65"/>
        <v>0</v>
      </c>
      <c r="J313" s="19">
        <f t="shared" si="65"/>
        <v>0</v>
      </c>
      <c r="K313" s="19">
        <f t="shared" si="65"/>
        <v>0</v>
      </c>
      <c r="L313" s="19">
        <f t="shared" si="65"/>
        <v>0</v>
      </c>
      <c r="M313" s="19">
        <f t="shared" si="65"/>
        <v>0</v>
      </c>
      <c r="N313" s="19">
        <f t="shared" si="65"/>
        <v>0</v>
      </c>
      <c r="O313" s="19">
        <f t="shared" si="65"/>
        <v>0</v>
      </c>
      <c r="P313" s="3">
        <f t="shared" si="66"/>
        <v>486.13999999999993</v>
      </c>
      <c r="Q313" s="3"/>
      <c r="R313" s="3">
        <v>3024</v>
      </c>
      <c r="S313" s="3">
        <f t="shared" si="63"/>
        <v>2537.86</v>
      </c>
      <c r="T313" s="3"/>
      <c r="U313" s="3"/>
      <c r="V313" s="3"/>
      <c r="W313" s="3"/>
    </row>
    <row r="314" spans="2:23" ht="12.75">
      <c r="B314" s="2" t="s">
        <v>66</v>
      </c>
      <c r="C314" s="2"/>
      <c r="D314" s="3">
        <f t="shared" si="65"/>
        <v>0</v>
      </c>
      <c r="E314" s="3">
        <f t="shared" si="65"/>
        <v>0</v>
      </c>
      <c r="F314" s="3">
        <f t="shared" si="65"/>
        <v>0</v>
      </c>
      <c r="G314" s="3">
        <f t="shared" si="65"/>
        <v>0</v>
      </c>
      <c r="H314" s="3">
        <f t="shared" si="65"/>
        <v>0</v>
      </c>
      <c r="I314" s="19">
        <f t="shared" si="65"/>
        <v>0</v>
      </c>
      <c r="J314" s="19">
        <f t="shared" si="65"/>
        <v>0</v>
      </c>
      <c r="K314" s="19">
        <f t="shared" si="65"/>
        <v>0</v>
      </c>
      <c r="L314" s="19">
        <f t="shared" si="65"/>
        <v>0</v>
      </c>
      <c r="M314" s="19">
        <f t="shared" si="65"/>
        <v>0</v>
      </c>
      <c r="N314" s="19">
        <f t="shared" si="65"/>
        <v>0</v>
      </c>
      <c r="O314" s="19">
        <f t="shared" si="65"/>
        <v>0</v>
      </c>
      <c r="P314" s="3">
        <f t="shared" si="66"/>
        <v>0</v>
      </c>
      <c r="Q314" s="3"/>
      <c r="R314" s="3">
        <v>300</v>
      </c>
      <c r="S314" s="3">
        <f t="shared" si="63"/>
        <v>300</v>
      </c>
      <c r="T314" s="3"/>
      <c r="U314" s="3"/>
      <c r="V314" s="3"/>
      <c r="W314" s="3"/>
    </row>
    <row r="315" spans="2:23" ht="12.75">
      <c r="B315" s="2" t="s">
        <v>26</v>
      </c>
      <c r="C315" s="2"/>
      <c r="D315" s="3">
        <f aca="true" t="shared" si="67" ref="D315:O330">-D248+D47</f>
        <v>16.36</v>
      </c>
      <c r="E315" s="3">
        <f t="shared" si="67"/>
        <v>0</v>
      </c>
      <c r="F315" s="3">
        <f t="shared" si="67"/>
        <v>0</v>
      </c>
      <c r="G315" s="3">
        <f t="shared" si="67"/>
        <v>23.93</v>
      </c>
      <c r="H315" s="3">
        <f t="shared" si="67"/>
        <v>0</v>
      </c>
      <c r="I315" s="19">
        <f t="shared" si="67"/>
        <v>0</v>
      </c>
      <c r="J315" s="19">
        <f t="shared" si="67"/>
        <v>0</v>
      </c>
      <c r="K315" s="19">
        <f t="shared" si="67"/>
        <v>0</v>
      </c>
      <c r="L315" s="19">
        <f t="shared" si="67"/>
        <v>0</v>
      </c>
      <c r="M315" s="19">
        <f t="shared" si="67"/>
        <v>0</v>
      </c>
      <c r="N315" s="19">
        <f t="shared" si="67"/>
        <v>0</v>
      </c>
      <c r="O315" s="19">
        <f t="shared" si="67"/>
        <v>0</v>
      </c>
      <c r="P315" s="3">
        <f t="shared" si="66"/>
        <v>40.29</v>
      </c>
      <c r="Q315" s="3"/>
      <c r="R315" s="3">
        <v>250</v>
      </c>
      <c r="S315" s="3">
        <f t="shared" si="63"/>
        <v>209.71</v>
      </c>
      <c r="T315" s="3"/>
      <c r="U315" s="3"/>
      <c r="V315" s="3"/>
      <c r="W315" s="3"/>
    </row>
    <row r="316" spans="2:23" ht="12.75">
      <c r="B316" s="2" t="s">
        <v>100</v>
      </c>
      <c r="C316" s="2"/>
      <c r="D316" s="3">
        <f t="shared" si="67"/>
        <v>0</v>
      </c>
      <c r="E316" s="3">
        <f t="shared" si="67"/>
        <v>0</v>
      </c>
      <c r="F316" s="3">
        <f t="shared" si="67"/>
        <v>0</v>
      </c>
      <c r="G316" s="3">
        <f t="shared" si="67"/>
        <v>0</v>
      </c>
      <c r="H316" s="3">
        <f t="shared" si="67"/>
        <v>0</v>
      </c>
      <c r="I316" s="19">
        <f t="shared" si="67"/>
        <v>0</v>
      </c>
      <c r="J316" s="19">
        <f t="shared" si="67"/>
        <v>0</v>
      </c>
      <c r="K316" s="19">
        <f t="shared" si="67"/>
        <v>0</v>
      </c>
      <c r="L316" s="19">
        <f t="shared" si="67"/>
        <v>0</v>
      </c>
      <c r="M316" s="19">
        <f t="shared" si="67"/>
        <v>0</v>
      </c>
      <c r="N316" s="19">
        <f t="shared" si="67"/>
        <v>0</v>
      </c>
      <c r="O316" s="19">
        <f t="shared" si="67"/>
        <v>0</v>
      </c>
      <c r="P316" s="3">
        <f>SUM(D316:O316)</f>
        <v>0</v>
      </c>
      <c r="Q316" s="3"/>
      <c r="R316" s="3"/>
      <c r="S316" s="3"/>
      <c r="T316" s="3"/>
      <c r="U316" s="3"/>
      <c r="V316" s="3"/>
      <c r="W316" s="3"/>
    </row>
    <row r="317" spans="2:23" ht="12.75">
      <c r="B317" s="2" t="s">
        <v>101</v>
      </c>
      <c r="C317" s="2"/>
      <c r="D317" s="3">
        <f t="shared" si="67"/>
        <v>0</v>
      </c>
      <c r="E317" s="3">
        <f t="shared" si="67"/>
        <v>0</v>
      </c>
      <c r="F317" s="3">
        <f t="shared" si="67"/>
        <v>0</v>
      </c>
      <c r="G317" s="3">
        <f t="shared" si="67"/>
        <v>0</v>
      </c>
      <c r="H317" s="3">
        <f t="shared" si="67"/>
        <v>0</v>
      </c>
      <c r="I317" s="19">
        <f t="shared" si="67"/>
        <v>0</v>
      </c>
      <c r="J317" s="19">
        <f t="shared" si="67"/>
        <v>0</v>
      </c>
      <c r="K317" s="19">
        <f t="shared" si="67"/>
        <v>0</v>
      </c>
      <c r="L317" s="19">
        <f t="shared" si="67"/>
        <v>0</v>
      </c>
      <c r="M317" s="19">
        <f t="shared" si="67"/>
        <v>0</v>
      </c>
      <c r="N317" s="19">
        <f t="shared" si="67"/>
        <v>0</v>
      </c>
      <c r="O317" s="19">
        <f t="shared" si="67"/>
        <v>0</v>
      </c>
      <c r="P317" s="3">
        <f>SUM(D317:O317)</f>
        <v>0</v>
      </c>
      <c r="Q317" s="3"/>
      <c r="R317" s="3"/>
      <c r="S317" s="3"/>
      <c r="T317" s="3"/>
      <c r="U317" s="3"/>
      <c r="V317" s="3"/>
      <c r="W317" s="3"/>
    </row>
    <row r="318" spans="2:23" ht="12.75">
      <c r="B318" s="2" t="s">
        <v>102</v>
      </c>
      <c r="C318" s="2"/>
      <c r="D318" s="3">
        <f t="shared" si="67"/>
        <v>0</v>
      </c>
      <c r="E318" s="3">
        <f t="shared" si="67"/>
        <v>0</v>
      </c>
      <c r="F318" s="3">
        <f t="shared" si="67"/>
        <v>0</v>
      </c>
      <c r="G318" s="3">
        <f t="shared" si="67"/>
        <v>0</v>
      </c>
      <c r="H318" s="3">
        <f t="shared" si="67"/>
        <v>0</v>
      </c>
      <c r="I318" s="19">
        <f t="shared" si="67"/>
        <v>0</v>
      </c>
      <c r="J318" s="19">
        <f t="shared" si="67"/>
        <v>0</v>
      </c>
      <c r="K318" s="19">
        <f t="shared" si="67"/>
        <v>0</v>
      </c>
      <c r="L318" s="19">
        <f t="shared" si="67"/>
        <v>0</v>
      </c>
      <c r="M318" s="19">
        <f t="shared" si="67"/>
        <v>0</v>
      </c>
      <c r="N318" s="19">
        <f t="shared" si="67"/>
        <v>0</v>
      </c>
      <c r="O318" s="19">
        <f t="shared" si="67"/>
        <v>0</v>
      </c>
      <c r="P318" s="3">
        <f>SUM(D318:O318)</f>
        <v>0</v>
      </c>
      <c r="Q318" s="3"/>
      <c r="R318" s="3"/>
      <c r="S318" s="3"/>
      <c r="T318" s="3"/>
      <c r="U318" s="3"/>
      <c r="V318" s="3"/>
      <c r="W318" s="3"/>
    </row>
    <row r="319" spans="2:23" ht="12.75">
      <c r="B319" s="2" t="s">
        <v>103</v>
      </c>
      <c r="C319" s="2"/>
      <c r="D319" s="3">
        <f t="shared" si="67"/>
        <v>0</v>
      </c>
      <c r="E319" s="3">
        <f t="shared" si="67"/>
        <v>0</v>
      </c>
      <c r="F319" s="3">
        <f t="shared" si="67"/>
        <v>0</v>
      </c>
      <c r="G319" s="3">
        <f t="shared" si="67"/>
        <v>0</v>
      </c>
      <c r="H319" s="3">
        <f t="shared" si="67"/>
        <v>0</v>
      </c>
      <c r="I319" s="19">
        <f t="shared" si="67"/>
        <v>0</v>
      </c>
      <c r="J319" s="19">
        <f t="shared" si="67"/>
        <v>0</v>
      </c>
      <c r="K319" s="19">
        <f t="shared" si="67"/>
        <v>0</v>
      </c>
      <c r="L319" s="19">
        <f t="shared" si="67"/>
        <v>0</v>
      </c>
      <c r="M319" s="19">
        <f t="shared" si="67"/>
        <v>0</v>
      </c>
      <c r="N319" s="19">
        <f t="shared" si="67"/>
        <v>0</v>
      </c>
      <c r="O319" s="19">
        <f t="shared" si="67"/>
        <v>0</v>
      </c>
      <c r="P319" s="3">
        <f>SUM(D319:O319)</f>
        <v>0</v>
      </c>
      <c r="Q319" s="3"/>
      <c r="R319" s="3"/>
      <c r="S319" s="3"/>
      <c r="T319" s="3"/>
      <c r="U319" s="3"/>
      <c r="V319" s="3"/>
      <c r="W319" s="3"/>
    </row>
    <row r="320" spans="2:23" ht="12.75">
      <c r="B320" s="2" t="s">
        <v>104</v>
      </c>
      <c r="C320" s="2"/>
      <c r="D320" s="3">
        <f t="shared" si="67"/>
        <v>0</v>
      </c>
      <c r="E320" s="3">
        <f t="shared" si="67"/>
        <v>0</v>
      </c>
      <c r="F320" s="3">
        <f t="shared" si="67"/>
        <v>0</v>
      </c>
      <c r="G320" s="3">
        <f t="shared" si="67"/>
        <v>-110.25</v>
      </c>
      <c r="H320" s="3">
        <f t="shared" si="67"/>
        <v>0</v>
      </c>
      <c r="I320" s="19">
        <f t="shared" si="67"/>
        <v>0</v>
      </c>
      <c r="J320" s="19">
        <f t="shared" si="67"/>
        <v>0</v>
      </c>
      <c r="K320" s="19">
        <f t="shared" si="67"/>
        <v>0</v>
      </c>
      <c r="L320" s="19">
        <f t="shared" si="67"/>
        <v>0</v>
      </c>
      <c r="M320" s="19">
        <f t="shared" si="67"/>
        <v>0</v>
      </c>
      <c r="N320" s="19">
        <f t="shared" si="67"/>
        <v>0</v>
      </c>
      <c r="O320" s="19">
        <f t="shared" si="67"/>
        <v>0</v>
      </c>
      <c r="P320" s="3">
        <f>SUM(D320:O320)</f>
        <v>-110.25</v>
      </c>
      <c r="Q320" s="3"/>
      <c r="R320" s="3"/>
      <c r="S320" s="3"/>
      <c r="T320" s="3"/>
      <c r="U320" s="3"/>
      <c r="V320" s="3"/>
      <c r="W320" s="3"/>
    </row>
    <row r="321" spans="2:23" ht="12.75">
      <c r="B321" s="2" t="s">
        <v>28</v>
      </c>
      <c r="C321" s="2"/>
      <c r="D321" s="3">
        <f t="shared" si="67"/>
        <v>0</v>
      </c>
      <c r="E321" s="3">
        <f t="shared" si="67"/>
        <v>0</v>
      </c>
      <c r="F321" s="3">
        <f t="shared" si="67"/>
        <v>0</v>
      </c>
      <c r="G321" s="3">
        <f t="shared" si="67"/>
        <v>0</v>
      </c>
      <c r="H321" s="3">
        <f t="shared" si="67"/>
        <v>0</v>
      </c>
      <c r="I321" s="19">
        <f t="shared" si="67"/>
        <v>0</v>
      </c>
      <c r="J321" s="19">
        <f t="shared" si="67"/>
        <v>0</v>
      </c>
      <c r="K321" s="19">
        <f t="shared" si="67"/>
        <v>0</v>
      </c>
      <c r="L321" s="19">
        <f t="shared" si="67"/>
        <v>0</v>
      </c>
      <c r="M321" s="19">
        <f t="shared" si="67"/>
        <v>0</v>
      </c>
      <c r="N321" s="19">
        <f t="shared" si="67"/>
        <v>0</v>
      </c>
      <c r="O321" s="19">
        <f t="shared" si="67"/>
        <v>0</v>
      </c>
      <c r="P321" s="3">
        <f t="shared" si="66"/>
        <v>0</v>
      </c>
      <c r="Q321" s="3"/>
      <c r="R321" s="3">
        <v>0</v>
      </c>
      <c r="S321" s="3">
        <f t="shared" si="63"/>
        <v>0</v>
      </c>
      <c r="T321" s="3"/>
      <c r="U321" s="3"/>
      <c r="V321" s="3"/>
      <c r="W321" s="3"/>
    </row>
    <row r="322" spans="2:23" ht="12.75">
      <c r="B322" s="2" t="s">
        <v>29</v>
      </c>
      <c r="C322" s="2"/>
      <c r="D322" s="3">
        <f t="shared" si="67"/>
        <v>0</v>
      </c>
      <c r="E322" s="3">
        <f t="shared" si="67"/>
        <v>0</v>
      </c>
      <c r="F322" s="3">
        <f t="shared" si="67"/>
        <v>0</v>
      </c>
      <c r="G322" s="3">
        <f t="shared" si="67"/>
        <v>0</v>
      </c>
      <c r="H322" s="3">
        <f t="shared" si="67"/>
        <v>0</v>
      </c>
      <c r="I322" s="19">
        <f t="shared" si="67"/>
        <v>0</v>
      </c>
      <c r="J322" s="19">
        <f t="shared" si="67"/>
        <v>0</v>
      </c>
      <c r="K322" s="19">
        <f t="shared" si="67"/>
        <v>0</v>
      </c>
      <c r="L322" s="19">
        <f t="shared" si="67"/>
        <v>0</v>
      </c>
      <c r="M322" s="19">
        <f t="shared" si="67"/>
        <v>0</v>
      </c>
      <c r="N322" s="19">
        <f t="shared" si="67"/>
        <v>0</v>
      </c>
      <c r="O322" s="19">
        <f t="shared" si="67"/>
        <v>0</v>
      </c>
      <c r="P322" s="3">
        <f t="shared" si="66"/>
        <v>0</v>
      </c>
      <c r="Q322" s="3"/>
      <c r="R322" s="3">
        <v>0</v>
      </c>
      <c r="S322" s="3">
        <f t="shared" si="63"/>
        <v>0</v>
      </c>
      <c r="T322" s="3"/>
      <c r="U322" s="3"/>
      <c r="V322" s="3"/>
      <c r="W322" s="3"/>
    </row>
    <row r="323" spans="2:23" ht="12.75">
      <c r="B323" s="2" t="s">
        <v>30</v>
      </c>
      <c r="C323" s="2"/>
      <c r="D323" s="3">
        <f t="shared" si="67"/>
        <v>0</v>
      </c>
      <c r="E323" s="3">
        <f t="shared" si="67"/>
        <v>0</v>
      </c>
      <c r="F323" s="3">
        <f t="shared" si="67"/>
        <v>0</v>
      </c>
      <c r="G323" s="3">
        <f t="shared" si="67"/>
        <v>0</v>
      </c>
      <c r="H323" s="3">
        <f t="shared" si="67"/>
        <v>0</v>
      </c>
      <c r="I323" s="19">
        <f t="shared" si="67"/>
        <v>0</v>
      </c>
      <c r="J323" s="19">
        <f t="shared" si="67"/>
        <v>0</v>
      </c>
      <c r="K323" s="19">
        <f t="shared" si="67"/>
        <v>0</v>
      </c>
      <c r="L323" s="19">
        <f t="shared" si="67"/>
        <v>0</v>
      </c>
      <c r="M323" s="19">
        <f t="shared" si="67"/>
        <v>0</v>
      </c>
      <c r="N323" s="19">
        <f t="shared" si="67"/>
        <v>0</v>
      </c>
      <c r="O323" s="19">
        <f t="shared" si="67"/>
        <v>0</v>
      </c>
      <c r="P323" s="3">
        <f t="shared" si="66"/>
        <v>0</v>
      </c>
      <c r="Q323" s="3"/>
      <c r="R323" s="3">
        <v>0</v>
      </c>
      <c r="S323" s="3">
        <f t="shared" si="63"/>
        <v>0</v>
      </c>
      <c r="T323" s="3"/>
      <c r="U323" s="3"/>
      <c r="V323" s="3"/>
      <c r="W323" s="3"/>
    </row>
    <row r="324" spans="2:23" ht="12.75">
      <c r="B324" s="2" t="s">
        <v>64</v>
      </c>
      <c r="C324" s="2"/>
      <c r="D324" s="3">
        <f t="shared" si="67"/>
        <v>0</v>
      </c>
      <c r="E324" s="3">
        <f t="shared" si="67"/>
        <v>0</v>
      </c>
      <c r="F324" s="3">
        <f t="shared" si="67"/>
        <v>0</v>
      </c>
      <c r="G324" s="3">
        <f t="shared" si="67"/>
        <v>0</v>
      </c>
      <c r="H324" s="3">
        <f t="shared" si="67"/>
        <v>0</v>
      </c>
      <c r="I324" s="19">
        <f t="shared" si="67"/>
        <v>0</v>
      </c>
      <c r="J324" s="19">
        <f t="shared" si="67"/>
        <v>0</v>
      </c>
      <c r="K324" s="19">
        <f t="shared" si="67"/>
        <v>0</v>
      </c>
      <c r="L324" s="19">
        <f t="shared" si="67"/>
        <v>0</v>
      </c>
      <c r="M324" s="19">
        <f t="shared" si="67"/>
        <v>0</v>
      </c>
      <c r="N324" s="19">
        <f t="shared" si="67"/>
        <v>0</v>
      </c>
      <c r="O324" s="19">
        <f t="shared" si="67"/>
        <v>0</v>
      </c>
      <c r="P324" s="3">
        <f t="shared" si="66"/>
        <v>0</v>
      </c>
      <c r="Q324" s="3"/>
      <c r="R324" s="3">
        <v>0</v>
      </c>
      <c r="S324" s="3">
        <f t="shared" si="63"/>
        <v>0</v>
      </c>
      <c r="T324" s="3"/>
      <c r="U324" s="3"/>
      <c r="V324" s="3"/>
      <c r="W324" s="3"/>
    </row>
    <row r="325" spans="2:23" ht="12.75">
      <c r="B325" s="2" t="s">
        <v>105</v>
      </c>
      <c r="C325" s="2"/>
      <c r="D325" s="3">
        <f t="shared" si="67"/>
        <v>17.64</v>
      </c>
      <c r="E325" s="3">
        <f t="shared" si="67"/>
        <v>0</v>
      </c>
      <c r="F325" s="3">
        <f t="shared" si="67"/>
        <v>0</v>
      </c>
      <c r="G325" s="3">
        <f t="shared" si="67"/>
        <v>0</v>
      </c>
      <c r="H325" s="3">
        <f t="shared" si="67"/>
        <v>0</v>
      </c>
      <c r="I325" s="3">
        <f t="shared" si="67"/>
        <v>0</v>
      </c>
      <c r="J325" s="3">
        <f t="shared" si="67"/>
        <v>0</v>
      </c>
      <c r="K325" s="3">
        <f t="shared" si="67"/>
        <v>0</v>
      </c>
      <c r="L325" s="3">
        <f t="shared" si="67"/>
        <v>0</v>
      </c>
      <c r="M325" s="3">
        <f t="shared" si="67"/>
        <v>0</v>
      </c>
      <c r="N325" s="3">
        <f t="shared" si="67"/>
        <v>0</v>
      </c>
      <c r="O325" s="3">
        <f t="shared" si="67"/>
        <v>0</v>
      </c>
      <c r="P325" s="3">
        <f t="shared" si="66"/>
        <v>17.64</v>
      </c>
      <c r="Q325" s="3"/>
      <c r="R325" s="3">
        <v>0</v>
      </c>
      <c r="S325" s="3">
        <f t="shared" si="63"/>
        <v>-17.64</v>
      </c>
      <c r="T325" s="3"/>
      <c r="U325" s="3"/>
      <c r="V325" s="3"/>
      <c r="W325" s="3"/>
    </row>
    <row r="326" spans="2:23" ht="12.75">
      <c r="B326" s="2" t="s">
        <v>31</v>
      </c>
      <c r="C326" s="2"/>
      <c r="D326" s="3">
        <f t="shared" si="67"/>
        <v>0</v>
      </c>
      <c r="E326" s="3">
        <f t="shared" si="67"/>
        <v>0</v>
      </c>
      <c r="F326" s="3">
        <f t="shared" si="67"/>
        <v>0</v>
      </c>
      <c r="G326" s="3">
        <f t="shared" si="67"/>
        <v>0</v>
      </c>
      <c r="H326" s="3">
        <f t="shared" si="67"/>
        <v>0</v>
      </c>
      <c r="I326" s="3">
        <f t="shared" si="67"/>
        <v>0</v>
      </c>
      <c r="J326" s="3">
        <f t="shared" si="67"/>
        <v>0</v>
      </c>
      <c r="K326" s="3">
        <f t="shared" si="67"/>
        <v>0</v>
      </c>
      <c r="L326" s="3">
        <f t="shared" si="67"/>
        <v>0</v>
      </c>
      <c r="M326" s="3">
        <f t="shared" si="67"/>
        <v>0</v>
      </c>
      <c r="N326" s="3">
        <f t="shared" si="67"/>
        <v>0</v>
      </c>
      <c r="O326" s="3">
        <f t="shared" si="67"/>
        <v>0</v>
      </c>
      <c r="P326" s="3">
        <f t="shared" si="66"/>
        <v>0</v>
      </c>
      <c r="Q326" s="3"/>
      <c r="R326" s="3">
        <v>0</v>
      </c>
      <c r="S326" s="3">
        <f t="shared" si="63"/>
        <v>0</v>
      </c>
      <c r="T326" s="3"/>
      <c r="U326" s="3"/>
      <c r="V326" s="3"/>
      <c r="W326" s="3"/>
    </row>
    <row r="327" spans="2:23" ht="12.75">
      <c r="B327" s="2" t="s">
        <v>106</v>
      </c>
      <c r="C327" s="2"/>
      <c r="D327" s="3">
        <f t="shared" si="67"/>
        <v>0</v>
      </c>
      <c r="E327" s="3">
        <f t="shared" si="67"/>
        <v>0</v>
      </c>
      <c r="F327" s="3">
        <f t="shared" si="67"/>
        <v>0</v>
      </c>
      <c r="G327" s="3">
        <f t="shared" si="67"/>
        <v>0</v>
      </c>
      <c r="H327" s="3">
        <f t="shared" si="67"/>
        <v>0</v>
      </c>
      <c r="I327" s="3">
        <f t="shared" si="67"/>
        <v>0</v>
      </c>
      <c r="J327" s="3">
        <f t="shared" si="67"/>
        <v>0</v>
      </c>
      <c r="K327" s="3">
        <f t="shared" si="67"/>
        <v>0</v>
      </c>
      <c r="L327" s="3">
        <f t="shared" si="67"/>
        <v>0</v>
      </c>
      <c r="M327" s="3">
        <f t="shared" si="67"/>
        <v>0</v>
      </c>
      <c r="N327" s="3">
        <f t="shared" si="67"/>
        <v>0</v>
      </c>
      <c r="O327" s="3">
        <f t="shared" si="67"/>
        <v>0</v>
      </c>
      <c r="P327" s="3">
        <f>SUM(D327:O327)</f>
        <v>0</v>
      </c>
      <c r="Q327" s="3"/>
      <c r="R327" s="3"/>
      <c r="S327" s="3"/>
      <c r="T327" s="3"/>
      <c r="U327" s="3"/>
      <c r="V327" s="3"/>
      <c r="W327" s="3"/>
    </row>
    <row r="328" spans="2:23" ht="12.75">
      <c r="B328" s="2" t="s">
        <v>32</v>
      </c>
      <c r="C328" s="2"/>
      <c r="D328" s="3">
        <f t="shared" si="67"/>
        <v>0</v>
      </c>
      <c r="E328" s="3">
        <f t="shared" si="67"/>
        <v>0</v>
      </c>
      <c r="F328" s="3">
        <f t="shared" si="67"/>
        <v>0</v>
      </c>
      <c r="G328" s="3">
        <f t="shared" si="67"/>
        <v>0</v>
      </c>
      <c r="H328" s="3">
        <f t="shared" si="67"/>
        <v>0</v>
      </c>
      <c r="I328" s="3">
        <f t="shared" si="67"/>
        <v>0</v>
      </c>
      <c r="J328" s="3">
        <f t="shared" si="67"/>
        <v>0</v>
      </c>
      <c r="K328" s="3">
        <f t="shared" si="67"/>
        <v>0</v>
      </c>
      <c r="L328" s="3">
        <f t="shared" si="67"/>
        <v>0</v>
      </c>
      <c r="M328" s="3">
        <f t="shared" si="67"/>
        <v>0</v>
      </c>
      <c r="N328" s="3">
        <f t="shared" si="67"/>
        <v>0</v>
      </c>
      <c r="O328" s="3">
        <f t="shared" si="67"/>
        <v>0</v>
      </c>
      <c r="P328" s="3">
        <f t="shared" si="66"/>
        <v>0</v>
      </c>
      <c r="Q328" s="3"/>
      <c r="R328" s="3">
        <v>0</v>
      </c>
      <c r="S328" s="3">
        <f t="shared" si="63"/>
        <v>0</v>
      </c>
      <c r="T328" s="3"/>
      <c r="U328" s="3"/>
      <c r="V328" s="3"/>
      <c r="W328" s="3"/>
    </row>
    <row r="329" spans="2:23" ht="12.75">
      <c r="B329" s="2" t="s">
        <v>33</v>
      </c>
      <c r="C329" s="2"/>
      <c r="D329" s="3">
        <f t="shared" si="67"/>
        <v>0</v>
      </c>
      <c r="E329" s="3">
        <f t="shared" si="67"/>
        <v>0</v>
      </c>
      <c r="F329" s="3">
        <f t="shared" si="67"/>
        <v>0</v>
      </c>
      <c r="G329" s="3">
        <f t="shared" si="67"/>
        <v>0</v>
      </c>
      <c r="H329" s="3">
        <f t="shared" si="67"/>
        <v>0</v>
      </c>
      <c r="I329" s="3">
        <f t="shared" si="67"/>
        <v>0</v>
      </c>
      <c r="J329" s="3">
        <f t="shared" si="67"/>
        <v>0</v>
      </c>
      <c r="K329" s="3">
        <f t="shared" si="67"/>
        <v>0</v>
      </c>
      <c r="L329" s="3">
        <f t="shared" si="67"/>
        <v>0</v>
      </c>
      <c r="M329" s="3">
        <f t="shared" si="67"/>
        <v>0</v>
      </c>
      <c r="N329" s="3">
        <f t="shared" si="67"/>
        <v>0</v>
      </c>
      <c r="O329" s="3">
        <f t="shared" si="67"/>
        <v>0</v>
      </c>
      <c r="P329" s="3">
        <f t="shared" si="66"/>
        <v>0</v>
      </c>
      <c r="Q329" s="3"/>
      <c r="R329" s="3">
        <v>18000</v>
      </c>
      <c r="S329" s="3">
        <f t="shared" si="63"/>
        <v>18000</v>
      </c>
      <c r="T329" s="3"/>
      <c r="U329" s="14"/>
      <c r="V329" s="3"/>
      <c r="W329" s="3"/>
    </row>
    <row r="330" spans="2:23" ht="12.75">
      <c r="B330" s="2" t="s">
        <v>34</v>
      </c>
      <c r="C330" s="2"/>
      <c r="D330" s="3">
        <f t="shared" si="67"/>
        <v>-573.48</v>
      </c>
      <c r="E330" s="3">
        <f t="shared" si="67"/>
        <v>-358.53</v>
      </c>
      <c r="F330" s="3">
        <f t="shared" si="67"/>
        <v>-41.66999999999996</v>
      </c>
      <c r="G330" s="3">
        <f t="shared" si="67"/>
        <v>0</v>
      </c>
      <c r="H330" s="3">
        <f t="shared" si="67"/>
        <v>0</v>
      </c>
      <c r="I330" s="3">
        <f t="shared" si="67"/>
        <v>0</v>
      </c>
      <c r="J330" s="3">
        <f t="shared" si="67"/>
        <v>0</v>
      </c>
      <c r="K330" s="3">
        <f t="shared" si="67"/>
        <v>0</v>
      </c>
      <c r="L330" s="3">
        <f t="shared" si="67"/>
        <v>0</v>
      </c>
      <c r="M330" s="3">
        <f t="shared" si="67"/>
        <v>0</v>
      </c>
      <c r="N330" s="3">
        <f t="shared" si="67"/>
        <v>0</v>
      </c>
      <c r="O330" s="3">
        <f t="shared" si="67"/>
        <v>0</v>
      </c>
      <c r="P330" s="3">
        <f t="shared" si="66"/>
        <v>-973.68</v>
      </c>
      <c r="Q330" s="3"/>
      <c r="R330" s="3"/>
      <c r="S330" s="3"/>
      <c r="T330" s="3"/>
      <c r="U330" s="14"/>
      <c r="V330" s="3"/>
      <c r="W330" s="3"/>
    </row>
    <row r="331" spans="2:23" ht="12.75">
      <c r="B331" s="2" t="s">
        <v>84</v>
      </c>
      <c r="C331" s="2"/>
      <c r="D331" s="5">
        <f aca="true" t="shared" si="68" ref="D331:O332">-D264+D63</f>
        <v>0</v>
      </c>
      <c r="E331" s="5">
        <f t="shared" si="68"/>
        <v>0</v>
      </c>
      <c r="F331" s="5">
        <f t="shared" si="68"/>
        <v>0</v>
      </c>
      <c r="G331" s="5">
        <f t="shared" si="68"/>
        <v>0</v>
      </c>
      <c r="H331" s="5">
        <f t="shared" si="68"/>
        <v>0</v>
      </c>
      <c r="I331" s="5">
        <f t="shared" si="68"/>
        <v>0</v>
      </c>
      <c r="J331" s="5">
        <f t="shared" si="68"/>
        <v>0</v>
      </c>
      <c r="K331" s="5">
        <f t="shared" si="68"/>
        <v>0</v>
      </c>
      <c r="L331" s="5">
        <f t="shared" si="68"/>
        <v>0</v>
      </c>
      <c r="M331" s="5">
        <f t="shared" si="68"/>
        <v>0</v>
      </c>
      <c r="N331" s="5">
        <f t="shared" si="68"/>
        <v>0</v>
      </c>
      <c r="O331" s="5">
        <f t="shared" si="68"/>
        <v>0</v>
      </c>
      <c r="P331" s="5">
        <f t="shared" si="66"/>
        <v>0</v>
      </c>
      <c r="Q331" s="3"/>
      <c r="R331" s="5">
        <v>0</v>
      </c>
      <c r="S331" s="5">
        <f t="shared" si="63"/>
        <v>0</v>
      </c>
      <c r="T331" s="3"/>
      <c r="U331" s="3"/>
      <c r="V331" s="3"/>
      <c r="W331" s="3"/>
    </row>
    <row r="332" spans="1:23" s="6" customFormat="1" ht="12.75">
      <c r="A332" s="6" t="s">
        <v>59</v>
      </c>
      <c r="D332" s="7">
        <f t="shared" si="68"/>
        <v>-674.06</v>
      </c>
      <c r="E332" s="7">
        <f t="shared" si="68"/>
        <v>-358.53</v>
      </c>
      <c r="F332" s="7">
        <f t="shared" si="68"/>
        <v>-59.16999999999996</v>
      </c>
      <c r="G332" s="7">
        <f t="shared" si="68"/>
        <v>445.7399999999999</v>
      </c>
      <c r="H332" s="7">
        <f t="shared" si="68"/>
        <v>-17.75</v>
      </c>
      <c r="I332" s="7">
        <f t="shared" si="68"/>
        <v>0</v>
      </c>
      <c r="J332" s="7">
        <f t="shared" si="68"/>
        <v>0</v>
      </c>
      <c r="K332" s="7">
        <f t="shared" si="68"/>
        <v>0</v>
      </c>
      <c r="L332" s="7">
        <f t="shared" si="68"/>
        <v>0</v>
      </c>
      <c r="M332" s="7">
        <f t="shared" si="68"/>
        <v>0</v>
      </c>
      <c r="N332" s="7">
        <f t="shared" si="68"/>
        <v>0</v>
      </c>
      <c r="O332" s="7">
        <f t="shared" si="68"/>
        <v>0</v>
      </c>
      <c r="P332" s="7">
        <f t="shared" si="66"/>
        <v>-663.7699999999999</v>
      </c>
      <c r="R332" s="7">
        <f>SUM(R291:R331)</f>
        <v>321120</v>
      </c>
      <c r="S332" s="7">
        <f>SUM(S291:S331)</f>
        <v>320699.84</v>
      </c>
      <c r="T332" s="8"/>
      <c r="U332" s="8"/>
      <c r="V332" s="8"/>
      <c r="W332" s="8"/>
    </row>
    <row r="333" spans="4:23" ht="6.75" customHeight="1">
      <c r="D333" s="3"/>
      <c r="E333" s="3"/>
      <c r="F333" s="3"/>
      <c r="G333" s="3"/>
      <c r="H333" s="3"/>
      <c r="I333" s="3"/>
      <c r="J333" s="15"/>
      <c r="K333" s="15"/>
      <c r="L333" s="19"/>
      <c r="M333" s="15"/>
      <c r="N333" s="19"/>
      <c r="O333" s="19"/>
      <c r="P333" s="3"/>
      <c r="Q333" s="3"/>
      <c r="R333" s="3"/>
      <c r="S333" s="3"/>
      <c r="T333" s="3"/>
      <c r="U333" s="3"/>
      <c r="V333" s="3"/>
      <c r="W333" s="3"/>
    </row>
    <row r="334" spans="1:23" s="12" customFormat="1" ht="13.5" thickBot="1">
      <c r="A334" s="9" t="s">
        <v>60</v>
      </c>
      <c r="B334" s="9"/>
      <c r="C334" s="9"/>
      <c r="D334" s="10">
        <f>+D332+D289</f>
        <v>2660.94</v>
      </c>
      <c r="E334" s="10">
        <f aca="true" t="shared" si="69" ref="E334:P334">+E332+E289</f>
        <v>-358.53</v>
      </c>
      <c r="F334" s="10">
        <f t="shared" si="69"/>
        <v>-59.16999999999996</v>
      </c>
      <c r="G334" s="10">
        <f t="shared" si="69"/>
        <v>445.7399999999999</v>
      </c>
      <c r="H334" s="10">
        <f t="shared" si="69"/>
        <v>-17.75</v>
      </c>
      <c r="I334" s="10">
        <f t="shared" si="69"/>
        <v>0</v>
      </c>
      <c r="J334" s="10">
        <f t="shared" si="69"/>
        <v>0</v>
      </c>
      <c r="K334" s="10">
        <f t="shared" si="69"/>
        <v>0</v>
      </c>
      <c r="L334" s="61">
        <f t="shared" si="69"/>
        <v>0</v>
      </c>
      <c r="M334" s="10">
        <f t="shared" si="69"/>
        <v>0</v>
      </c>
      <c r="N334" s="61">
        <f t="shared" si="69"/>
        <v>0</v>
      </c>
      <c r="O334" s="61">
        <f t="shared" si="69"/>
        <v>0</v>
      </c>
      <c r="P334" s="10">
        <f t="shared" si="69"/>
        <v>2671.23</v>
      </c>
      <c r="Q334" s="3">
        <f>-P66+P267-P334</f>
        <v>0</v>
      </c>
      <c r="R334" s="10">
        <f>+R289-R332</f>
        <v>-174470</v>
      </c>
      <c r="S334" s="10">
        <f>+P334-R334</f>
        <v>177141.23</v>
      </c>
      <c r="T334" s="11"/>
      <c r="U334" s="11"/>
      <c r="V334" s="11"/>
      <c r="W334" s="11"/>
    </row>
    <row r="335" spans="4:23" ht="13.5" thickTop="1">
      <c r="D335" s="3"/>
      <c r="E335" s="3"/>
      <c r="F335" s="3"/>
      <c r="G335" s="3"/>
      <c r="H335" s="3"/>
      <c r="I335" s="3"/>
      <c r="J335" s="15"/>
      <c r="K335" s="15"/>
      <c r="L335" s="15"/>
      <c r="M335" s="15"/>
      <c r="N335" s="19"/>
      <c r="O335" s="19"/>
      <c r="Q335" s="3"/>
      <c r="R335" s="3"/>
      <c r="S335" s="3"/>
      <c r="T335" s="3"/>
      <c r="U335" s="3"/>
      <c r="V335" s="3"/>
      <c r="W335" s="3"/>
    </row>
    <row r="336" spans="4:23" ht="12.75">
      <c r="D336" s="3"/>
      <c r="E336" s="3"/>
      <c r="F336" s="3"/>
      <c r="G336" s="3"/>
      <c r="H336" s="3"/>
      <c r="I336" s="3"/>
      <c r="J336" s="15"/>
      <c r="K336" s="15"/>
      <c r="L336" s="15"/>
      <c r="M336" s="15"/>
      <c r="N336" s="19"/>
      <c r="O336" s="19"/>
      <c r="P336" s="3"/>
      <c r="Q336" s="3"/>
      <c r="R336" s="3"/>
      <c r="S336" s="3"/>
      <c r="T336" s="3"/>
      <c r="U336" s="3"/>
      <c r="V336" s="3"/>
      <c r="W336" s="3"/>
    </row>
    <row r="337" spans="4:23" ht="12.75">
      <c r="D337" s="3"/>
      <c r="E337" s="3"/>
      <c r="F337" s="3"/>
      <c r="G337" s="3"/>
      <c r="H337" s="3"/>
      <c r="I337" s="3"/>
      <c r="J337" s="15"/>
      <c r="K337" s="15"/>
      <c r="L337" s="15"/>
      <c r="M337" s="15"/>
      <c r="N337" s="19"/>
      <c r="O337" s="19"/>
      <c r="P337" s="3"/>
      <c r="Q337" s="3"/>
      <c r="R337" s="3"/>
      <c r="S337" s="3"/>
      <c r="T337" s="3"/>
      <c r="U337" s="3"/>
      <c r="V337" s="3"/>
      <c r="W337" s="3"/>
    </row>
  </sheetData>
  <sheetProtection/>
  <printOptions/>
  <pageMargins left="0.25" right="0.25" top="0.75" bottom="0.75" header="0.3" footer="0.3"/>
  <pageSetup horizontalDpi="600" verticalDpi="600" orientation="landscape" scale="65"/>
  <rowBreaks count="4" manualBreakCount="4">
    <brk id="66" max="16" man="1"/>
    <brk id="131" max="16" man="1"/>
    <brk id="196" max="16" man="1"/>
    <brk id="261" max="16" man="1"/>
  </rowBreaks>
  <customProperties>
    <customPr name="EpmWorksheetKeyString_GU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dimension ref="A3:W337"/>
  <sheetViews>
    <sheetView zoomScalePageLayoutView="0" workbookViewId="0" topLeftCell="A1">
      <selection activeCell="D77" sqref="D77"/>
    </sheetView>
  </sheetViews>
  <sheetFormatPr defaultColWidth="11.421875" defaultRowHeight="15"/>
  <cols>
    <col min="1" max="1" width="12.00390625" style="1" customWidth="1"/>
    <col min="2" max="2" width="27.421875" style="1" bestFit="1" customWidth="1"/>
    <col min="3" max="3" width="1.421875" style="1" customWidth="1"/>
    <col min="4" max="4" width="11.28125" style="1" bestFit="1" customWidth="1"/>
    <col min="5" max="6" width="12.00390625" style="1" bestFit="1" customWidth="1"/>
    <col min="7" max="8" width="11.421875" style="1" bestFit="1" customWidth="1"/>
    <col min="9" max="9" width="12.28125" style="1" bestFit="1" customWidth="1"/>
    <col min="10" max="13" width="11.8515625" style="23" bestFit="1" customWidth="1"/>
    <col min="14" max="14" width="11.28125" style="23" bestFit="1" customWidth="1"/>
    <col min="15" max="15" width="11.8515625" style="65" bestFit="1" customWidth="1"/>
    <col min="16" max="16" width="13.421875" style="1" bestFit="1" customWidth="1"/>
    <col min="17" max="17" width="8.28125" style="1" customWidth="1"/>
    <col min="18" max="18" width="13.28125" style="1" hidden="1" customWidth="1"/>
    <col min="19" max="19" width="12.7109375" style="1" hidden="1" customWidth="1"/>
    <col min="20" max="20" width="1.8515625" style="1" hidden="1" customWidth="1"/>
    <col min="21" max="21" width="49.421875" style="1" customWidth="1"/>
    <col min="22" max="16384" width="11.421875" style="1" customWidth="1"/>
  </cols>
  <sheetData>
    <row r="3" spans="1:21" s="12" customFormat="1" ht="15.75">
      <c r="A3" s="26" t="s">
        <v>2</v>
      </c>
      <c r="B3" s="27"/>
      <c r="C3" s="28"/>
      <c r="D3" s="29" t="s">
        <v>57</v>
      </c>
      <c r="E3" s="29" t="s">
        <v>57</v>
      </c>
      <c r="F3" s="29" t="s">
        <v>57</v>
      </c>
      <c r="G3" s="29" t="s">
        <v>57</v>
      </c>
      <c r="H3" s="29" t="s">
        <v>57</v>
      </c>
      <c r="I3" s="29" t="s">
        <v>57</v>
      </c>
      <c r="J3" s="29" t="s">
        <v>57</v>
      </c>
      <c r="K3" s="29" t="s">
        <v>57</v>
      </c>
      <c r="L3" s="29" t="s">
        <v>57</v>
      </c>
      <c r="M3" s="29" t="s">
        <v>57</v>
      </c>
      <c r="N3" s="29" t="s">
        <v>57</v>
      </c>
      <c r="O3" s="68" t="s">
        <v>57</v>
      </c>
      <c r="P3" s="29" t="s">
        <v>69</v>
      </c>
      <c r="Q3" s="28"/>
      <c r="R3" s="29" t="s">
        <v>56</v>
      </c>
      <c r="S3" s="29"/>
      <c r="T3" s="28"/>
      <c r="U3" s="28"/>
    </row>
    <row r="4" spans="1:21" s="13" customFormat="1" ht="15">
      <c r="A4" s="56" t="s">
        <v>72</v>
      </c>
      <c r="B4" s="27"/>
      <c r="C4" s="27"/>
      <c r="D4" s="30" t="s">
        <v>51</v>
      </c>
      <c r="E4" s="30" t="s">
        <v>37</v>
      </c>
      <c r="F4" s="30" t="s">
        <v>52</v>
      </c>
      <c r="G4" s="30" t="s">
        <v>39</v>
      </c>
      <c r="H4" s="30" t="s">
        <v>40</v>
      </c>
      <c r="I4" s="30" t="s">
        <v>53</v>
      </c>
      <c r="J4" s="30" t="s">
        <v>45</v>
      </c>
      <c r="K4" s="30" t="s">
        <v>46</v>
      </c>
      <c r="L4" s="30" t="s">
        <v>47</v>
      </c>
      <c r="M4" s="30" t="s">
        <v>48</v>
      </c>
      <c r="N4" s="30" t="s">
        <v>49</v>
      </c>
      <c r="O4" s="69" t="s">
        <v>50</v>
      </c>
      <c r="P4" s="30" t="s">
        <v>57</v>
      </c>
      <c r="Q4" s="27"/>
      <c r="R4" s="30" t="s">
        <v>57</v>
      </c>
      <c r="S4" s="30" t="s">
        <v>68</v>
      </c>
      <c r="T4" s="27"/>
      <c r="U4" s="31" t="s">
        <v>70</v>
      </c>
    </row>
    <row r="5" spans="2:3" ht="5.25" customHeight="1">
      <c r="B5" s="2"/>
      <c r="C5" s="2"/>
    </row>
    <row r="6" spans="1:23" ht="12.75">
      <c r="A6" s="12" t="s">
        <v>4</v>
      </c>
      <c r="B6" s="2" t="s">
        <v>91</v>
      </c>
      <c r="C6" s="2"/>
      <c r="D6" s="15"/>
      <c r="E6" s="15"/>
      <c r="F6" s="15"/>
      <c r="G6" s="15"/>
      <c r="H6" s="15"/>
      <c r="I6" s="19"/>
      <c r="J6" s="19"/>
      <c r="K6" s="19"/>
      <c r="L6" s="19"/>
      <c r="M6" s="19"/>
      <c r="N6" s="19"/>
      <c r="O6" s="19"/>
      <c r="P6" s="3">
        <f>SUM(D6:O6)</f>
        <v>0</v>
      </c>
      <c r="Q6" s="3"/>
      <c r="R6" s="3">
        <v>85000</v>
      </c>
      <c r="S6" s="3">
        <f>+P6-R6</f>
        <v>-85000</v>
      </c>
      <c r="T6" s="3"/>
      <c r="U6" s="3"/>
      <c r="V6" s="3"/>
      <c r="W6" s="3"/>
    </row>
    <row r="7" spans="2:23" ht="12.75">
      <c r="B7" s="2" t="s">
        <v>6</v>
      </c>
      <c r="C7" s="2"/>
      <c r="D7" s="15"/>
      <c r="E7" s="15"/>
      <c r="F7" s="15"/>
      <c r="G7" s="15"/>
      <c r="H7" s="15"/>
      <c r="I7" s="19"/>
      <c r="J7" s="19"/>
      <c r="K7" s="19"/>
      <c r="L7" s="19"/>
      <c r="M7" s="19"/>
      <c r="N7" s="19"/>
      <c r="O7" s="19"/>
      <c r="P7" s="3">
        <f aca="true" t="shared" si="0" ref="P7:P20">SUM(D7:O7)</f>
        <v>0</v>
      </c>
      <c r="Q7" s="3"/>
      <c r="R7" s="3">
        <v>0</v>
      </c>
      <c r="S7" s="3">
        <f>+P7-R7</f>
        <v>0</v>
      </c>
      <c r="T7" s="3"/>
      <c r="U7" s="3"/>
      <c r="V7" s="3"/>
      <c r="W7" s="3"/>
    </row>
    <row r="8" spans="2:23" ht="12.75">
      <c r="B8" s="2" t="s">
        <v>7</v>
      </c>
      <c r="C8" s="2"/>
      <c r="D8" s="15"/>
      <c r="E8" s="15"/>
      <c r="F8" s="15"/>
      <c r="G8" s="15"/>
      <c r="H8" s="15"/>
      <c r="I8" s="19"/>
      <c r="J8" s="19"/>
      <c r="K8" s="19"/>
      <c r="L8" s="19"/>
      <c r="M8" s="19"/>
      <c r="N8" s="19"/>
      <c r="O8" s="19"/>
      <c r="P8" s="3">
        <f t="shared" si="0"/>
        <v>0</v>
      </c>
      <c r="Q8" s="3"/>
      <c r="R8" s="3">
        <v>0</v>
      </c>
      <c r="S8" s="3">
        <f>+P8-R8</f>
        <v>0</v>
      </c>
      <c r="T8" s="3"/>
      <c r="U8" s="3"/>
      <c r="V8" s="3"/>
      <c r="W8" s="3"/>
    </row>
    <row r="9" spans="2:23" ht="12.75">
      <c r="B9" s="2" t="s">
        <v>8</v>
      </c>
      <c r="C9" s="2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3">
        <f t="shared" si="0"/>
        <v>0</v>
      </c>
      <c r="Q9" s="3"/>
      <c r="R9" s="3">
        <v>18000</v>
      </c>
      <c r="S9" s="3">
        <f>+P9-R9</f>
        <v>-18000</v>
      </c>
      <c r="T9" s="3"/>
      <c r="U9" s="3"/>
      <c r="V9" s="3"/>
      <c r="W9" s="3"/>
    </row>
    <row r="10" spans="2:23" ht="12.75">
      <c r="B10" s="2" t="s">
        <v>9</v>
      </c>
      <c r="C10" s="2"/>
      <c r="D10" s="15"/>
      <c r="E10" s="15"/>
      <c r="F10" s="15"/>
      <c r="G10" s="15"/>
      <c r="H10" s="15"/>
      <c r="I10" s="19"/>
      <c r="J10" s="19"/>
      <c r="K10" s="19"/>
      <c r="L10" s="19"/>
      <c r="M10" s="19"/>
      <c r="N10" s="19"/>
      <c r="O10" s="19"/>
      <c r="P10" s="3">
        <f t="shared" si="0"/>
        <v>0</v>
      </c>
      <c r="Q10" s="3"/>
      <c r="R10" s="3">
        <v>0</v>
      </c>
      <c r="S10" s="3">
        <f>+P10-R10</f>
        <v>0</v>
      </c>
      <c r="T10" s="3"/>
      <c r="U10" s="3"/>
      <c r="V10" s="3"/>
      <c r="W10" s="3"/>
    </row>
    <row r="11" spans="2:23" ht="12.75">
      <c r="B11" s="2" t="s">
        <v>10</v>
      </c>
      <c r="C11" s="2"/>
      <c r="D11" s="15"/>
      <c r="E11" s="15"/>
      <c r="F11" s="15"/>
      <c r="G11" s="15"/>
      <c r="H11" s="15"/>
      <c r="I11" s="19"/>
      <c r="J11" s="19"/>
      <c r="K11" s="19"/>
      <c r="L11" s="19"/>
      <c r="M11" s="19"/>
      <c r="N11" s="19"/>
      <c r="O11" s="19"/>
      <c r="P11" s="3">
        <f t="shared" si="0"/>
        <v>0</v>
      </c>
      <c r="Q11" s="3"/>
      <c r="R11" s="3">
        <v>18000</v>
      </c>
      <c r="S11" s="3">
        <f aca="true" t="shared" si="1" ref="S11:S21">+P11-R11</f>
        <v>-18000</v>
      </c>
      <c r="T11" s="3"/>
      <c r="U11" s="3"/>
      <c r="V11" s="3"/>
      <c r="W11" s="3"/>
    </row>
    <row r="12" spans="2:23" ht="12.75">
      <c r="B12" s="2" t="s">
        <v>11</v>
      </c>
      <c r="C12" s="2"/>
      <c r="D12" s="15"/>
      <c r="E12" s="15"/>
      <c r="F12" s="15"/>
      <c r="G12" s="15"/>
      <c r="H12" s="15"/>
      <c r="I12" s="19"/>
      <c r="J12" s="19"/>
      <c r="K12" s="19"/>
      <c r="L12" s="19"/>
      <c r="M12" s="19"/>
      <c r="N12" s="19"/>
      <c r="O12" s="19"/>
      <c r="P12" s="3">
        <f t="shared" si="0"/>
        <v>0</v>
      </c>
      <c r="Q12" s="3"/>
      <c r="R12" s="3">
        <v>0</v>
      </c>
      <c r="S12" s="3">
        <f t="shared" si="1"/>
        <v>0</v>
      </c>
      <c r="T12" s="3"/>
      <c r="U12" s="3"/>
      <c r="V12" s="3"/>
      <c r="W12" s="3"/>
    </row>
    <row r="13" spans="2:23" ht="12.75">
      <c r="B13" s="2" t="s">
        <v>78</v>
      </c>
      <c r="C13" s="4"/>
      <c r="D13" s="15"/>
      <c r="E13" s="15"/>
      <c r="F13" s="15"/>
      <c r="G13" s="15"/>
      <c r="H13" s="15"/>
      <c r="I13" s="19"/>
      <c r="J13" s="19"/>
      <c r="K13" s="19"/>
      <c r="L13" s="19"/>
      <c r="M13" s="19"/>
      <c r="N13" s="19"/>
      <c r="O13" s="19"/>
      <c r="P13" s="3">
        <f t="shared" si="0"/>
        <v>0</v>
      </c>
      <c r="Q13" s="3"/>
      <c r="R13" s="3">
        <v>0</v>
      </c>
      <c r="S13" s="3">
        <f t="shared" si="1"/>
        <v>0</v>
      </c>
      <c r="T13" s="3"/>
      <c r="U13" s="3"/>
      <c r="V13" s="3"/>
      <c r="W13" s="3"/>
    </row>
    <row r="14" spans="2:23" ht="12.75">
      <c r="B14" s="2" t="s">
        <v>89</v>
      </c>
      <c r="C14" s="2"/>
      <c r="D14" s="15"/>
      <c r="E14" s="15"/>
      <c r="F14" s="15"/>
      <c r="G14" s="15"/>
      <c r="H14" s="15"/>
      <c r="I14" s="19"/>
      <c r="J14" s="19"/>
      <c r="K14" s="19"/>
      <c r="L14" s="19"/>
      <c r="M14" s="19"/>
      <c r="N14" s="19"/>
      <c r="O14" s="19"/>
      <c r="P14" s="3">
        <f t="shared" si="0"/>
        <v>0</v>
      </c>
      <c r="Q14" s="3"/>
      <c r="R14" s="3">
        <v>0</v>
      </c>
      <c r="S14" s="3">
        <f t="shared" si="1"/>
        <v>0</v>
      </c>
      <c r="T14" s="3"/>
      <c r="U14" s="3"/>
      <c r="V14" s="3"/>
      <c r="W14" s="3"/>
    </row>
    <row r="15" spans="2:23" ht="12.75">
      <c r="B15" s="2" t="s">
        <v>12</v>
      </c>
      <c r="C15" s="2"/>
      <c r="D15" s="15"/>
      <c r="E15" s="15"/>
      <c r="F15" s="15"/>
      <c r="G15" s="15"/>
      <c r="H15" s="15"/>
      <c r="I15" s="19"/>
      <c r="J15" s="19"/>
      <c r="K15" s="19"/>
      <c r="L15" s="19"/>
      <c r="M15" s="19"/>
      <c r="N15" s="19"/>
      <c r="O15" s="19"/>
      <c r="P15" s="3">
        <f t="shared" si="0"/>
        <v>0</v>
      </c>
      <c r="Q15" s="3"/>
      <c r="R15" s="3">
        <v>250</v>
      </c>
      <c r="S15" s="3">
        <f t="shared" si="1"/>
        <v>-250</v>
      </c>
      <c r="T15" s="3"/>
      <c r="U15" s="3"/>
      <c r="V15" s="3"/>
      <c r="W15" s="3"/>
    </row>
    <row r="16" spans="2:23" ht="12.75">
      <c r="B16" s="2" t="s">
        <v>13</v>
      </c>
      <c r="C16" s="2"/>
      <c r="D16" s="15"/>
      <c r="E16" s="15"/>
      <c r="F16" s="15"/>
      <c r="G16" s="15"/>
      <c r="H16" s="15"/>
      <c r="I16" s="19"/>
      <c r="J16" s="19"/>
      <c r="K16" s="19"/>
      <c r="L16" s="19"/>
      <c r="M16" s="19"/>
      <c r="N16" s="19"/>
      <c r="O16" s="19"/>
      <c r="P16" s="3">
        <f t="shared" si="0"/>
        <v>0</v>
      </c>
      <c r="Q16" s="3"/>
      <c r="R16" s="3">
        <v>0</v>
      </c>
      <c r="S16" s="3">
        <f t="shared" si="1"/>
        <v>0</v>
      </c>
      <c r="T16" s="3"/>
      <c r="U16" s="3"/>
      <c r="V16" s="3"/>
      <c r="W16" s="3"/>
    </row>
    <row r="17" spans="2:23" ht="12.75">
      <c r="B17" s="2" t="s">
        <v>90</v>
      </c>
      <c r="C17" s="2"/>
      <c r="D17" s="15"/>
      <c r="E17" s="15"/>
      <c r="F17" s="15"/>
      <c r="G17" s="15"/>
      <c r="H17" s="15"/>
      <c r="I17" s="19"/>
      <c r="J17" s="19"/>
      <c r="K17" s="19"/>
      <c r="L17" s="19"/>
      <c r="M17" s="19"/>
      <c r="N17" s="19"/>
      <c r="O17" s="19"/>
      <c r="P17" s="3">
        <f t="shared" si="0"/>
        <v>0</v>
      </c>
      <c r="Q17" s="3"/>
      <c r="R17" s="3">
        <v>0</v>
      </c>
      <c r="S17" s="3">
        <f t="shared" si="1"/>
        <v>0</v>
      </c>
      <c r="T17" s="3"/>
      <c r="U17" s="3"/>
      <c r="V17" s="3"/>
      <c r="W17" s="3"/>
    </row>
    <row r="18" spans="2:23" ht="12.75">
      <c r="B18" s="2" t="s">
        <v>85</v>
      </c>
      <c r="C18" s="2"/>
      <c r="D18" s="15"/>
      <c r="E18" s="15"/>
      <c r="F18" s="15"/>
      <c r="G18" s="15"/>
      <c r="H18" s="15"/>
      <c r="I18" s="19"/>
      <c r="J18" s="19"/>
      <c r="K18" s="19"/>
      <c r="L18" s="19"/>
      <c r="M18" s="19"/>
      <c r="N18" s="19"/>
      <c r="O18" s="19"/>
      <c r="P18" s="3">
        <f t="shared" si="0"/>
        <v>0</v>
      </c>
      <c r="Q18" s="3"/>
      <c r="R18" s="3">
        <v>25400</v>
      </c>
      <c r="S18" s="3">
        <f t="shared" si="1"/>
        <v>-25400</v>
      </c>
      <c r="T18" s="3"/>
      <c r="U18" s="3"/>
      <c r="V18" s="3"/>
      <c r="W18" s="3"/>
    </row>
    <row r="19" spans="2:23" ht="12.75">
      <c r="B19" s="2" t="s">
        <v>86</v>
      </c>
      <c r="C19" s="2"/>
      <c r="D19" s="15"/>
      <c r="E19" s="15"/>
      <c r="F19" s="15"/>
      <c r="G19" s="15"/>
      <c r="H19" s="15"/>
      <c r="I19" s="19"/>
      <c r="J19" s="19"/>
      <c r="K19" s="19"/>
      <c r="L19" s="19"/>
      <c r="M19" s="19"/>
      <c r="N19" s="19"/>
      <c r="O19" s="19"/>
      <c r="P19" s="3">
        <f t="shared" si="0"/>
        <v>0</v>
      </c>
      <c r="Q19" s="3"/>
      <c r="R19" s="3"/>
      <c r="S19" s="3"/>
      <c r="T19" s="3"/>
      <c r="U19" s="3"/>
      <c r="V19" s="3"/>
      <c r="W19" s="3"/>
    </row>
    <row r="20" spans="2:23" ht="12.75">
      <c r="B20" s="2" t="s">
        <v>92</v>
      </c>
      <c r="C20" s="2"/>
      <c r="D20" s="5"/>
      <c r="E20" s="5"/>
      <c r="F20" s="5"/>
      <c r="G20" s="5"/>
      <c r="H20" s="5"/>
      <c r="I20" s="17"/>
      <c r="J20" s="20"/>
      <c r="K20" s="20"/>
      <c r="L20" s="20"/>
      <c r="M20" s="20"/>
      <c r="N20" s="20"/>
      <c r="O20" s="20"/>
      <c r="P20" s="5">
        <f t="shared" si="0"/>
        <v>0</v>
      </c>
      <c r="Q20" s="3"/>
      <c r="R20" s="5">
        <v>0</v>
      </c>
      <c r="S20" s="5">
        <f t="shared" si="1"/>
        <v>0</v>
      </c>
      <c r="T20" s="3"/>
      <c r="U20" s="3"/>
      <c r="V20" s="3"/>
      <c r="W20" s="3"/>
    </row>
    <row r="21" spans="1:23" s="6" customFormat="1" ht="12.75">
      <c r="A21" s="6" t="s">
        <v>58</v>
      </c>
      <c r="D21" s="7">
        <f aca="true" t="shared" si="2" ref="D21:P21">SUM(D6:D20)</f>
        <v>0</v>
      </c>
      <c r="E21" s="7">
        <f t="shared" si="2"/>
        <v>0</v>
      </c>
      <c r="F21" s="7">
        <f t="shared" si="2"/>
        <v>0</v>
      </c>
      <c r="G21" s="7">
        <f t="shared" si="2"/>
        <v>0</v>
      </c>
      <c r="H21" s="7">
        <f t="shared" si="2"/>
        <v>0</v>
      </c>
      <c r="I21" s="7">
        <f t="shared" si="2"/>
        <v>0</v>
      </c>
      <c r="J21" s="7">
        <f t="shared" si="2"/>
        <v>0</v>
      </c>
      <c r="K21" s="7">
        <f t="shared" si="2"/>
        <v>0</v>
      </c>
      <c r="L21" s="7">
        <f t="shared" si="2"/>
        <v>0</v>
      </c>
      <c r="M21" s="7">
        <f t="shared" si="2"/>
        <v>0</v>
      </c>
      <c r="N21" s="7">
        <f t="shared" si="2"/>
        <v>0</v>
      </c>
      <c r="O21" s="21">
        <f t="shared" si="2"/>
        <v>0</v>
      </c>
      <c r="P21" s="7">
        <f t="shared" si="2"/>
        <v>0</v>
      </c>
      <c r="R21" s="7">
        <f>SUM(R6:R20)</f>
        <v>146650</v>
      </c>
      <c r="S21" s="11">
        <f t="shared" si="1"/>
        <v>-146650</v>
      </c>
      <c r="T21" s="8"/>
      <c r="U21" s="8"/>
      <c r="V21" s="8"/>
      <c r="W21" s="8"/>
    </row>
    <row r="22" spans="10:23" s="6" customFormat="1" ht="12.75">
      <c r="J22" s="7"/>
      <c r="O22" s="22"/>
      <c r="R22" s="7"/>
      <c r="S22" s="8"/>
      <c r="T22" s="8"/>
      <c r="U22" s="8"/>
      <c r="V22" s="8"/>
      <c r="W22" s="8"/>
    </row>
    <row r="23" spans="1:23" ht="12.75">
      <c r="A23" s="12" t="s">
        <v>14</v>
      </c>
      <c r="B23" s="2" t="s">
        <v>79</v>
      </c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>
        <f aca="true" t="shared" si="3" ref="P23:P42">SUM(D23:O23)</f>
        <v>0</v>
      </c>
      <c r="Q23" s="3"/>
      <c r="R23" s="3">
        <v>176846</v>
      </c>
      <c r="S23" s="3">
        <f>+R23-P23</f>
        <v>176846</v>
      </c>
      <c r="T23" s="3"/>
      <c r="U23" s="3"/>
      <c r="V23" s="3"/>
      <c r="W23" s="3"/>
    </row>
    <row r="24" spans="1:23" ht="12.75">
      <c r="A24" s="12"/>
      <c r="B24" s="2" t="s">
        <v>80</v>
      </c>
      <c r="C24" s="2"/>
      <c r="D24" s="3"/>
      <c r="E24" s="3"/>
      <c r="F24" s="3"/>
      <c r="G24" s="3"/>
      <c r="H24" s="3"/>
      <c r="I24" s="19"/>
      <c r="J24" s="19"/>
      <c r="K24" s="19"/>
      <c r="L24" s="19"/>
      <c r="M24" s="19"/>
      <c r="N24" s="19"/>
      <c r="O24" s="19"/>
      <c r="P24" s="3">
        <f t="shared" si="3"/>
        <v>0</v>
      </c>
      <c r="Q24" s="3"/>
      <c r="R24" s="3">
        <v>2500</v>
      </c>
      <c r="S24" s="3">
        <f aca="true" t="shared" si="4" ref="S24:S63">+R24-P24</f>
        <v>2500</v>
      </c>
      <c r="T24" s="3"/>
      <c r="U24" s="3"/>
      <c r="V24" s="3"/>
      <c r="W24" s="3"/>
    </row>
    <row r="25" spans="2:23" ht="12.75">
      <c r="B25" s="2" t="s">
        <v>27</v>
      </c>
      <c r="C25" s="2"/>
      <c r="D25" s="3"/>
      <c r="E25" s="3"/>
      <c r="F25" s="3"/>
      <c r="G25" s="3"/>
      <c r="H25" s="3"/>
      <c r="I25" s="19"/>
      <c r="J25" s="19"/>
      <c r="K25" s="19"/>
      <c r="L25" s="19"/>
      <c r="M25" s="19"/>
      <c r="N25" s="19"/>
      <c r="O25" s="19"/>
      <c r="P25" s="3">
        <f t="shared" si="3"/>
        <v>0</v>
      </c>
      <c r="Q25" s="3"/>
      <c r="R25" s="3">
        <v>35450</v>
      </c>
      <c r="S25" s="3">
        <f t="shared" si="4"/>
        <v>35450</v>
      </c>
      <c r="T25" s="3"/>
      <c r="U25" s="3"/>
      <c r="V25" s="3"/>
      <c r="W25" s="3"/>
    </row>
    <row r="26" spans="2:23" ht="12.75">
      <c r="B26" s="2" t="s">
        <v>82</v>
      </c>
      <c r="C26" s="2"/>
      <c r="D26" s="3"/>
      <c r="E26" s="3"/>
      <c r="F26" s="3"/>
      <c r="G26" s="3"/>
      <c r="H26" s="3"/>
      <c r="I26" s="19"/>
      <c r="J26" s="19"/>
      <c r="K26" s="19"/>
      <c r="L26" s="19"/>
      <c r="M26" s="19"/>
      <c r="N26" s="19"/>
      <c r="O26" s="19"/>
      <c r="P26" s="3">
        <f t="shared" si="3"/>
        <v>0</v>
      </c>
      <c r="Q26" s="3"/>
      <c r="R26" s="3"/>
      <c r="S26" s="3"/>
      <c r="T26" s="3"/>
      <c r="U26" s="3"/>
      <c r="V26" s="3"/>
      <c r="W26" s="3"/>
    </row>
    <row r="27" spans="2:23" ht="12.75">
      <c r="B27" s="2" t="s">
        <v>99</v>
      </c>
      <c r="C27" s="2"/>
      <c r="D27" s="3"/>
      <c r="E27" s="3"/>
      <c r="F27" s="3"/>
      <c r="G27" s="3"/>
      <c r="H27" s="3"/>
      <c r="I27" s="19"/>
      <c r="J27" s="19"/>
      <c r="K27" s="19"/>
      <c r="L27" s="19"/>
      <c r="M27" s="19"/>
      <c r="N27" s="19"/>
      <c r="O27" s="19"/>
      <c r="P27" s="3">
        <f t="shared" si="3"/>
        <v>0</v>
      </c>
      <c r="Q27" s="3"/>
      <c r="R27" s="3"/>
      <c r="S27" s="3"/>
      <c r="T27" s="3"/>
      <c r="U27" s="3"/>
      <c r="V27" s="3"/>
      <c r="W27" s="3"/>
    </row>
    <row r="28" spans="1:23" ht="12.75">
      <c r="A28" s="1" t="s">
        <v>81</v>
      </c>
      <c r="B28" s="2" t="s">
        <v>88</v>
      </c>
      <c r="C28" s="2"/>
      <c r="D28" s="5"/>
      <c r="E28" s="5"/>
      <c r="F28" s="5"/>
      <c r="G28" s="5"/>
      <c r="H28" s="5"/>
      <c r="I28" s="20"/>
      <c r="J28" s="20"/>
      <c r="K28" s="20"/>
      <c r="L28" s="20"/>
      <c r="M28" s="20"/>
      <c r="N28" s="20"/>
      <c r="O28" s="20"/>
      <c r="P28" s="5">
        <f t="shared" si="3"/>
        <v>0</v>
      </c>
      <c r="Q28" s="3"/>
      <c r="R28" s="3">
        <v>6480</v>
      </c>
      <c r="S28" s="3">
        <f t="shared" si="4"/>
        <v>6480</v>
      </c>
      <c r="T28" s="3"/>
      <c r="U28" s="3"/>
      <c r="V28" s="3"/>
      <c r="W28" s="3"/>
    </row>
    <row r="29" spans="2:23" ht="12.75">
      <c r="B29" s="2" t="s">
        <v>83</v>
      </c>
      <c r="C29" s="2"/>
      <c r="D29" s="3">
        <f>SUM(D23:D28)</f>
        <v>0</v>
      </c>
      <c r="E29" s="3">
        <f aca="true" t="shared" si="5" ref="E29:O29">SUM(E23:E28)</f>
        <v>0</v>
      </c>
      <c r="F29" s="3">
        <f t="shared" si="5"/>
        <v>0</v>
      </c>
      <c r="G29" s="3">
        <f t="shared" si="5"/>
        <v>0</v>
      </c>
      <c r="H29" s="3">
        <f t="shared" si="5"/>
        <v>0</v>
      </c>
      <c r="I29" s="3">
        <f t="shared" si="5"/>
        <v>0</v>
      </c>
      <c r="J29" s="3">
        <f t="shared" si="5"/>
        <v>0</v>
      </c>
      <c r="K29" s="3">
        <f t="shared" si="5"/>
        <v>0</v>
      </c>
      <c r="L29" s="3">
        <f t="shared" si="5"/>
        <v>0</v>
      </c>
      <c r="M29" s="3">
        <f t="shared" si="5"/>
        <v>0</v>
      </c>
      <c r="N29" s="3">
        <f t="shared" si="5"/>
        <v>0</v>
      </c>
      <c r="O29" s="3">
        <f t="shared" si="5"/>
        <v>0</v>
      </c>
      <c r="P29" s="3">
        <f t="shared" si="3"/>
        <v>0</v>
      </c>
      <c r="Q29" s="3"/>
      <c r="R29" s="3">
        <v>0</v>
      </c>
      <c r="S29" s="3">
        <f t="shared" si="4"/>
        <v>0</v>
      </c>
      <c r="T29" s="3"/>
      <c r="U29" s="3"/>
      <c r="V29" s="3"/>
      <c r="W29" s="3"/>
    </row>
    <row r="30" spans="2:23" ht="12.75">
      <c r="B30" s="2"/>
      <c r="C30" s="2"/>
      <c r="D30" s="3"/>
      <c r="E30" s="3"/>
      <c r="F30" s="3"/>
      <c r="G30" s="3"/>
      <c r="H30" s="3"/>
      <c r="I30" s="19"/>
      <c r="J30" s="19"/>
      <c r="K30" s="19"/>
      <c r="L30" s="19"/>
      <c r="M30" s="19"/>
      <c r="N30" s="19"/>
      <c r="O30" s="19"/>
      <c r="P30" s="3">
        <f t="shared" si="3"/>
        <v>0</v>
      </c>
      <c r="Q30" s="3"/>
      <c r="R30" s="3">
        <v>10250</v>
      </c>
      <c r="S30" s="3">
        <f t="shared" si="4"/>
        <v>10250</v>
      </c>
      <c r="T30" s="3"/>
      <c r="U30" s="3"/>
      <c r="V30" s="3"/>
      <c r="W30" s="3"/>
    </row>
    <row r="31" spans="2:23" ht="12.75">
      <c r="B31" s="2" t="s">
        <v>15</v>
      </c>
      <c r="C31" s="2"/>
      <c r="D31" s="3"/>
      <c r="E31" s="3"/>
      <c r="F31" s="3"/>
      <c r="G31" s="3"/>
      <c r="H31" s="3"/>
      <c r="I31" s="19"/>
      <c r="J31" s="19"/>
      <c r="K31" s="19"/>
      <c r="L31" s="19"/>
      <c r="M31" s="19"/>
      <c r="N31" s="19"/>
      <c r="O31" s="19"/>
      <c r="P31" s="3">
        <f t="shared" si="3"/>
        <v>0</v>
      </c>
      <c r="Q31" s="3"/>
      <c r="R31" s="3">
        <v>0</v>
      </c>
      <c r="S31" s="3">
        <f t="shared" si="4"/>
        <v>0</v>
      </c>
      <c r="T31" s="3"/>
      <c r="U31" s="3"/>
      <c r="V31" s="3"/>
      <c r="W31" s="3"/>
    </row>
    <row r="32" spans="2:23" ht="12.75">
      <c r="B32" s="2" t="s">
        <v>62</v>
      </c>
      <c r="C32" s="2"/>
      <c r="D32" s="3"/>
      <c r="E32" s="3"/>
      <c r="F32" s="3"/>
      <c r="G32" s="3"/>
      <c r="H32" s="3"/>
      <c r="I32" s="19"/>
      <c r="J32" s="19"/>
      <c r="K32" s="19"/>
      <c r="L32" s="19"/>
      <c r="M32" s="19"/>
      <c r="N32" s="19"/>
      <c r="O32" s="19"/>
      <c r="P32" s="3">
        <f t="shared" si="3"/>
        <v>0</v>
      </c>
      <c r="Q32" s="3"/>
      <c r="R32" s="3">
        <v>1500</v>
      </c>
      <c r="S32" s="3">
        <f t="shared" si="4"/>
        <v>1500</v>
      </c>
      <c r="T32" s="3"/>
      <c r="U32" s="3"/>
      <c r="V32" s="3"/>
      <c r="W32" s="3"/>
    </row>
    <row r="33" spans="2:23" ht="12.75">
      <c r="B33" s="2" t="s">
        <v>16</v>
      </c>
      <c r="C33" s="2"/>
      <c r="D33" s="3"/>
      <c r="E33" s="3"/>
      <c r="F33" s="3"/>
      <c r="G33" s="3"/>
      <c r="H33" s="3"/>
      <c r="I33" s="19"/>
      <c r="J33" s="19"/>
      <c r="K33" s="19"/>
      <c r="L33" s="19"/>
      <c r="M33" s="19"/>
      <c r="N33" s="19"/>
      <c r="O33" s="19"/>
      <c r="P33" s="3">
        <f t="shared" si="3"/>
        <v>0</v>
      </c>
      <c r="Q33" s="3"/>
      <c r="R33" s="3">
        <v>2900</v>
      </c>
      <c r="S33" s="3">
        <f t="shared" si="4"/>
        <v>2900</v>
      </c>
      <c r="T33" s="3"/>
      <c r="U33" s="3"/>
      <c r="V33" s="3"/>
      <c r="W33" s="3"/>
    </row>
    <row r="34" spans="2:23" ht="12.75">
      <c r="B34" s="2" t="s">
        <v>17</v>
      </c>
      <c r="C34" s="2"/>
      <c r="D34" s="3"/>
      <c r="E34" s="3"/>
      <c r="F34" s="3"/>
      <c r="G34" s="3"/>
      <c r="H34" s="3"/>
      <c r="I34" s="19"/>
      <c r="J34" s="19"/>
      <c r="K34" s="19"/>
      <c r="L34" s="19"/>
      <c r="M34" s="19"/>
      <c r="N34" s="19"/>
      <c r="O34" s="19"/>
      <c r="P34" s="3">
        <f t="shared" si="3"/>
        <v>0</v>
      </c>
      <c r="Q34" s="3"/>
      <c r="R34" s="3">
        <v>0</v>
      </c>
      <c r="S34" s="3">
        <f t="shared" si="4"/>
        <v>0</v>
      </c>
      <c r="T34" s="3"/>
      <c r="U34" s="3"/>
      <c r="V34" s="3"/>
      <c r="W34" s="3"/>
    </row>
    <row r="35" spans="2:23" ht="12.75">
      <c r="B35" s="2" t="s">
        <v>35</v>
      </c>
      <c r="C35" s="2"/>
      <c r="D35" s="3"/>
      <c r="E35" s="3"/>
      <c r="F35" s="3"/>
      <c r="G35" s="3"/>
      <c r="H35" s="3"/>
      <c r="I35" s="19"/>
      <c r="J35" s="19"/>
      <c r="K35" s="19"/>
      <c r="L35" s="19"/>
      <c r="M35" s="19"/>
      <c r="N35" s="19"/>
      <c r="O35" s="19"/>
      <c r="P35" s="3">
        <f t="shared" si="3"/>
        <v>0</v>
      </c>
      <c r="Q35" s="3"/>
      <c r="R35" s="3">
        <v>20120</v>
      </c>
      <c r="S35" s="3">
        <f t="shared" si="4"/>
        <v>20120</v>
      </c>
      <c r="T35" s="3"/>
      <c r="U35" s="3"/>
      <c r="V35" s="3"/>
      <c r="W35" s="3"/>
    </row>
    <row r="36" spans="2:23" ht="12.75">
      <c r="B36" s="2" t="s">
        <v>63</v>
      </c>
      <c r="C36" s="2"/>
      <c r="D36" s="3"/>
      <c r="E36" s="3"/>
      <c r="F36" s="3"/>
      <c r="G36" s="3"/>
      <c r="H36" s="3"/>
      <c r="I36" s="19"/>
      <c r="J36" s="19"/>
      <c r="K36" s="19"/>
      <c r="L36" s="19"/>
      <c r="M36" s="19"/>
      <c r="N36" s="19"/>
      <c r="O36" s="19"/>
      <c r="P36" s="3">
        <f t="shared" si="3"/>
        <v>0</v>
      </c>
      <c r="Q36" s="3"/>
      <c r="R36" s="3">
        <v>2500</v>
      </c>
      <c r="S36" s="3">
        <f t="shared" si="4"/>
        <v>2500</v>
      </c>
      <c r="T36" s="3"/>
      <c r="U36" s="3"/>
      <c r="V36" s="3"/>
      <c r="W36" s="3"/>
    </row>
    <row r="37" spans="2:23" ht="12.75">
      <c r="B37" s="2" t="s">
        <v>18</v>
      </c>
      <c r="C37" s="2"/>
      <c r="D37" s="3"/>
      <c r="E37" s="3"/>
      <c r="F37" s="3"/>
      <c r="G37" s="3"/>
      <c r="H37" s="3"/>
      <c r="I37" s="19"/>
      <c r="J37" s="19"/>
      <c r="K37" s="19"/>
      <c r="L37" s="19"/>
      <c r="M37" s="19"/>
      <c r="N37" s="19"/>
      <c r="O37" s="19"/>
      <c r="P37" s="3">
        <f t="shared" si="3"/>
        <v>0</v>
      </c>
      <c r="Q37" s="3"/>
      <c r="R37" s="3">
        <v>6000</v>
      </c>
      <c r="S37" s="3">
        <f t="shared" si="4"/>
        <v>6000</v>
      </c>
      <c r="T37" s="3"/>
      <c r="U37" s="3"/>
      <c r="V37" s="3"/>
      <c r="W37" s="3"/>
    </row>
    <row r="38" spans="2:23" ht="12.75">
      <c r="B38" s="2" t="s">
        <v>19</v>
      </c>
      <c r="C38" s="4"/>
      <c r="D38" s="3"/>
      <c r="E38" s="3"/>
      <c r="F38" s="3"/>
      <c r="G38" s="3"/>
      <c r="H38" s="3"/>
      <c r="I38" s="19"/>
      <c r="J38" s="19"/>
      <c r="K38" s="19"/>
      <c r="L38" s="19"/>
      <c r="M38" s="19"/>
      <c r="N38" s="19"/>
      <c r="O38" s="19"/>
      <c r="P38" s="3">
        <f t="shared" si="3"/>
        <v>0</v>
      </c>
      <c r="Q38" s="3"/>
      <c r="R38" s="3">
        <v>0</v>
      </c>
      <c r="S38" s="3">
        <f t="shared" si="4"/>
        <v>0</v>
      </c>
      <c r="T38" s="3"/>
      <c r="U38" s="3"/>
      <c r="V38" s="3"/>
      <c r="W38" s="3"/>
    </row>
    <row r="39" spans="2:23" ht="12.75">
      <c r="B39" s="2" t="s">
        <v>87</v>
      </c>
      <c r="C39" s="2"/>
      <c r="D39" s="3"/>
      <c r="E39" s="3"/>
      <c r="F39" s="3"/>
      <c r="G39" s="3"/>
      <c r="H39" s="3"/>
      <c r="I39" s="19"/>
      <c r="J39" s="19"/>
      <c r="K39" s="19"/>
      <c r="L39" s="19"/>
      <c r="M39" s="19"/>
      <c r="N39" s="19"/>
      <c r="O39" s="19"/>
      <c r="P39" s="3">
        <f t="shared" si="3"/>
        <v>0</v>
      </c>
      <c r="Q39" s="3"/>
      <c r="R39" s="3">
        <v>3000</v>
      </c>
      <c r="S39" s="3">
        <f t="shared" si="4"/>
        <v>3000</v>
      </c>
      <c r="T39" s="3"/>
      <c r="U39" s="3"/>
      <c r="V39" s="3"/>
      <c r="W39" s="3"/>
    </row>
    <row r="40" spans="2:23" ht="12.75">
      <c r="B40" s="2" t="s">
        <v>20</v>
      </c>
      <c r="C40" s="2"/>
      <c r="D40" s="3"/>
      <c r="E40" s="3"/>
      <c r="F40" s="3"/>
      <c r="G40" s="3"/>
      <c r="H40" s="3"/>
      <c r="I40" s="19"/>
      <c r="J40" s="19"/>
      <c r="K40" s="19"/>
      <c r="L40" s="19"/>
      <c r="M40" s="19"/>
      <c r="N40" s="19"/>
      <c r="O40" s="19"/>
      <c r="P40" s="3">
        <f t="shared" si="3"/>
        <v>0</v>
      </c>
      <c r="Q40" s="3"/>
      <c r="R40" s="3">
        <v>400</v>
      </c>
      <c r="S40" s="3">
        <f t="shared" si="4"/>
        <v>400</v>
      </c>
      <c r="T40" s="3"/>
      <c r="U40" s="3"/>
      <c r="V40" s="3"/>
      <c r="W40" s="3"/>
    </row>
    <row r="41" spans="2:23" ht="12.75">
      <c r="B41" s="2" t="s">
        <v>21</v>
      </c>
      <c r="C41" s="2"/>
      <c r="D41" s="3"/>
      <c r="E41" s="3"/>
      <c r="F41" s="3"/>
      <c r="G41" s="3"/>
      <c r="H41" s="3"/>
      <c r="I41" s="19"/>
      <c r="J41" s="19"/>
      <c r="K41" s="19"/>
      <c r="L41" s="19"/>
      <c r="M41" s="19"/>
      <c r="N41" s="19"/>
      <c r="O41" s="19"/>
      <c r="P41" s="3">
        <f t="shared" si="3"/>
        <v>0</v>
      </c>
      <c r="Q41" s="3"/>
      <c r="R41" s="3">
        <v>0</v>
      </c>
      <c r="S41" s="3">
        <f t="shared" si="4"/>
        <v>0</v>
      </c>
      <c r="T41" s="3"/>
      <c r="U41" s="3"/>
      <c r="V41" s="3"/>
      <c r="W41" s="3"/>
    </row>
    <row r="42" spans="2:23" ht="12.75">
      <c r="B42" s="2" t="s">
        <v>22</v>
      </c>
      <c r="C42" s="2"/>
      <c r="D42" s="3"/>
      <c r="E42" s="3"/>
      <c r="F42" s="3"/>
      <c r="G42" s="3"/>
      <c r="H42" s="3"/>
      <c r="I42" s="19"/>
      <c r="J42" s="19"/>
      <c r="K42" s="19"/>
      <c r="L42" s="19"/>
      <c r="M42" s="19"/>
      <c r="N42" s="19"/>
      <c r="O42" s="19"/>
      <c r="P42" s="3">
        <f t="shared" si="3"/>
        <v>0</v>
      </c>
      <c r="Q42" s="3"/>
      <c r="R42" s="3">
        <v>19250</v>
      </c>
      <c r="S42" s="3">
        <f t="shared" si="4"/>
        <v>19250</v>
      </c>
      <c r="T42" s="3"/>
      <c r="U42" s="3"/>
      <c r="V42" s="3"/>
      <c r="W42" s="3"/>
    </row>
    <row r="43" spans="2:23" ht="12.75">
      <c r="B43" s="2" t="s">
        <v>23</v>
      </c>
      <c r="C43" s="2"/>
      <c r="D43" s="3"/>
      <c r="E43" s="3"/>
      <c r="F43" s="3"/>
      <c r="G43" s="3"/>
      <c r="H43" s="3"/>
      <c r="I43" s="19"/>
      <c r="J43" s="19"/>
      <c r="K43" s="19"/>
      <c r="L43" s="19"/>
      <c r="M43" s="19"/>
      <c r="N43" s="19"/>
      <c r="O43" s="19"/>
      <c r="P43" s="3">
        <f>SUM(D43:O43)</f>
        <v>0</v>
      </c>
      <c r="Q43" s="3"/>
      <c r="R43" s="3">
        <v>0</v>
      </c>
      <c r="S43" s="3">
        <f t="shared" si="4"/>
        <v>0</v>
      </c>
      <c r="T43" s="3"/>
      <c r="U43" s="3"/>
      <c r="V43" s="3"/>
      <c r="W43" s="3"/>
    </row>
    <row r="44" spans="2:23" ht="12.75">
      <c r="B44" s="2" t="s">
        <v>24</v>
      </c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>
        <f aca="true" t="shared" si="6" ref="P44:P63">SUM(D44:O44)</f>
        <v>0</v>
      </c>
      <c r="Q44" s="3"/>
      <c r="R44" s="3">
        <v>12350</v>
      </c>
      <c r="S44" s="3">
        <f t="shared" si="4"/>
        <v>12350</v>
      </c>
      <c r="T44" s="3"/>
      <c r="U44" s="14"/>
      <c r="V44" s="3"/>
      <c r="W44" s="3"/>
    </row>
    <row r="45" spans="2:23" ht="12.75">
      <c r="B45" s="2" t="s">
        <v>25</v>
      </c>
      <c r="C45" s="2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>
        <f t="shared" si="6"/>
        <v>0</v>
      </c>
      <c r="Q45" s="3"/>
      <c r="R45" s="3">
        <v>3024</v>
      </c>
      <c r="S45" s="3">
        <f t="shared" si="4"/>
        <v>3024</v>
      </c>
      <c r="T45" s="3"/>
      <c r="U45" s="3"/>
      <c r="V45" s="3"/>
      <c r="W45" s="3"/>
    </row>
    <row r="46" spans="2:23" ht="12.75">
      <c r="B46" s="2" t="s">
        <v>66</v>
      </c>
      <c r="C46" s="2"/>
      <c r="D46" s="3"/>
      <c r="E46" s="3"/>
      <c r="F46" s="3"/>
      <c r="G46" s="3"/>
      <c r="H46" s="3"/>
      <c r="I46" s="19"/>
      <c r="J46" s="19"/>
      <c r="K46" s="19"/>
      <c r="L46" s="19"/>
      <c r="M46" s="19"/>
      <c r="N46" s="19"/>
      <c r="O46" s="19"/>
      <c r="P46" s="3">
        <f t="shared" si="6"/>
        <v>0</v>
      </c>
      <c r="Q46" s="3"/>
      <c r="R46" s="3">
        <v>300</v>
      </c>
      <c r="S46" s="3">
        <f t="shared" si="4"/>
        <v>300</v>
      </c>
      <c r="T46" s="3"/>
      <c r="U46" s="3"/>
      <c r="V46" s="3"/>
      <c r="W46" s="3"/>
    </row>
    <row r="47" spans="2:23" ht="12.75">
      <c r="B47" s="2" t="s">
        <v>26</v>
      </c>
      <c r="C47" s="2"/>
      <c r="D47" s="3"/>
      <c r="E47" s="3"/>
      <c r="F47" s="3"/>
      <c r="G47" s="3"/>
      <c r="H47" s="3"/>
      <c r="I47" s="19"/>
      <c r="J47" s="19"/>
      <c r="K47" s="19"/>
      <c r="L47" s="19"/>
      <c r="M47" s="19"/>
      <c r="N47" s="19"/>
      <c r="O47" s="19"/>
      <c r="P47" s="3">
        <f t="shared" si="6"/>
        <v>0</v>
      </c>
      <c r="Q47" s="3"/>
      <c r="R47" s="3">
        <v>250</v>
      </c>
      <c r="S47" s="3">
        <f t="shared" si="4"/>
        <v>250</v>
      </c>
      <c r="T47" s="3"/>
      <c r="U47" s="3"/>
      <c r="V47" s="3"/>
      <c r="W47" s="3"/>
    </row>
    <row r="48" spans="2:23" ht="12.75">
      <c r="B48" s="2" t="s">
        <v>100</v>
      </c>
      <c r="C48" s="2"/>
      <c r="D48" s="3"/>
      <c r="E48" s="3"/>
      <c r="F48" s="3"/>
      <c r="G48" s="3"/>
      <c r="H48" s="3"/>
      <c r="I48" s="19"/>
      <c r="J48" s="19"/>
      <c r="K48" s="19"/>
      <c r="L48" s="19"/>
      <c r="M48" s="19"/>
      <c r="N48" s="19"/>
      <c r="O48" s="19"/>
      <c r="P48" s="3">
        <f t="shared" si="6"/>
        <v>0</v>
      </c>
      <c r="Q48" s="3"/>
      <c r="R48" s="3"/>
      <c r="S48" s="3"/>
      <c r="T48" s="3"/>
      <c r="U48" s="3"/>
      <c r="V48" s="3"/>
      <c r="W48" s="3"/>
    </row>
    <row r="49" spans="2:23" ht="12.75">
      <c r="B49" s="2" t="s">
        <v>101</v>
      </c>
      <c r="C49" s="2"/>
      <c r="D49" s="3"/>
      <c r="E49" s="3"/>
      <c r="F49" s="3"/>
      <c r="G49" s="3"/>
      <c r="H49" s="3"/>
      <c r="I49" s="19"/>
      <c r="J49" s="19"/>
      <c r="K49" s="19"/>
      <c r="L49" s="19"/>
      <c r="M49" s="19"/>
      <c r="N49" s="19"/>
      <c r="O49" s="19"/>
      <c r="P49" s="3">
        <f t="shared" si="6"/>
        <v>0</v>
      </c>
      <c r="Q49" s="3"/>
      <c r="R49" s="3"/>
      <c r="S49" s="3"/>
      <c r="T49" s="3"/>
      <c r="U49" s="3"/>
      <c r="V49" s="3"/>
      <c r="W49" s="3"/>
    </row>
    <row r="50" spans="2:23" ht="12.75">
      <c r="B50" s="2" t="s">
        <v>102</v>
      </c>
      <c r="C50" s="2"/>
      <c r="D50" s="3"/>
      <c r="E50" s="3"/>
      <c r="F50" s="3"/>
      <c r="G50" s="3"/>
      <c r="H50" s="3"/>
      <c r="I50" s="19"/>
      <c r="J50" s="19"/>
      <c r="K50" s="19"/>
      <c r="L50" s="19"/>
      <c r="M50" s="19"/>
      <c r="N50" s="19"/>
      <c r="O50" s="19"/>
      <c r="P50" s="3">
        <f t="shared" si="6"/>
        <v>0</v>
      </c>
      <c r="Q50" s="3"/>
      <c r="R50" s="3"/>
      <c r="S50" s="3"/>
      <c r="T50" s="3"/>
      <c r="U50" s="3"/>
      <c r="V50" s="3"/>
      <c r="W50" s="3"/>
    </row>
    <row r="51" spans="2:23" ht="12.75">
      <c r="B51" s="2" t="s">
        <v>103</v>
      </c>
      <c r="C51" s="2"/>
      <c r="D51" s="3"/>
      <c r="E51" s="3"/>
      <c r="F51" s="3"/>
      <c r="G51" s="3"/>
      <c r="H51" s="3"/>
      <c r="I51" s="19"/>
      <c r="J51" s="19"/>
      <c r="K51" s="19"/>
      <c r="L51" s="19"/>
      <c r="M51" s="19"/>
      <c r="N51" s="19"/>
      <c r="O51" s="19"/>
      <c r="P51" s="3">
        <f t="shared" si="6"/>
        <v>0</v>
      </c>
      <c r="Q51" s="3"/>
      <c r="R51" s="3"/>
      <c r="S51" s="3"/>
      <c r="T51" s="3"/>
      <c r="U51" s="3"/>
      <c r="V51" s="3"/>
      <c r="W51" s="3"/>
    </row>
    <row r="52" spans="2:23" ht="12.75">
      <c r="B52" s="2" t="s">
        <v>104</v>
      </c>
      <c r="C52" s="2"/>
      <c r="D52" s="3"/>
      <c r="E52" s="3"/>
      <c r="F52" s="3"/>
      <c r="G52" s="3"/>
      <c r="H52" s="3"/>
      <c r="I52" s="19"/>
      <c r="J52" s="19"/>
      <c r="K52" s="19"/>
      <c r="L52" s="19"/>
      <c r="M52" s="19"/>
      <c r="N52" s="19"/>
      <c r="O52" s="19"/>
      <c r="P52" s="3">
        <f t="shared" si="6"/>
        <v>0</v>
      </c>
      <c r="Q52" s="3"/>
      <c r="R52" s="3"/>
      <c r="S52" s="3"/>
      <c r="T52" s="3"/>
      <c r="U52" s="3"/>
      <c r="V52" s="3"/>
      <c r="W52" s="3"/>
    </row>
    <row r="53" spans="2:23" ht="12.75">
      <c r="B53" s="2" t="s">
        <v>28</v>
      </c>
      <c r="C53" s="2"/>
      <c r="D53" s="3"/>
      <c r="E53" s="3"/>
      <c r="F53" s="3"/>
      <c r="G53" s="3"/>
      <c r="H53" s="3"/>
      <c r="I53" s="19"/>
      <c r="J53" s="19"/>
      <c r="K53" s="19"/>
      <c r="L53" s="19"/>
      <c r="M53" s="19"/>
      <c r="N53" s="19"/>
      <c r="O53" s="19"/>
      <c r="P53" s="3">
        <f t="shared" si="6"/>
        <v>0</v>
      </c>
      <c r="Q53" s="3"/>
      <c r="R53" s="3">
        <v>0</v>
      </c>
      <c r="S53" s="3">
        <f t="shared" si="4"/>
        <v>0</v>
      </c>
      <c r="T53" s="3"/>
      <c r="U53" s="3"/>
      <c r="V53" s="3"/>
      <c r="W53" s="3"/>
    </row>
    <row r="54" spans="2:23" ht="12.75">
      <c r="B54" s="2" t="s">
        <v>29</v>
      </c>
      <c r="C54" s="2"/>
      <c r="D54" s="3"/>
      <c r="E54" s="3"/>
      <c r="F54" s="3"/>
      <c r="G54" s="3"/>
      <c r="H54" s="3"/>
      <c r="I54" s="19"/>
      <c r="J54" s="19"/>
      <c r="K54" s="19"/>
      <c r="L54" s="19"/>
      <c r="M54" s="19"/>
      <c r="N54" s="19"/>
      <c r="O54" s="19"/>
      <c r="P54" s="3">
        <f t="shared" si="6"/>
        <v>0</v>
      </c>
      <c r="Q54" s="3"/>
      <c r="R54" s="3">
        <v>0</v>
      </c>
      <c r="S54" s="3">
        <f t="shared" si="4"/>
        <v>0</v>
      </c>
      <c r="T54" s="3"/>
      <c r="U54" s="3"/>
      <c r="V54" s="3"/>
      <c r="W54" s="3"/>
    </row>
    <row r="55" spans="2:23" ht="12.75">
      <c r="B55" s="2" t="s">
        <v>30</v>
      </c>
      <c r="C55" s="2"/>
      <c r="D55" s="3"/>
      <c r="E55" s="3"/>
      <c r="F55" s="3"/>
      <c r="G55" s="3"/>
      <c r="H55" s="3"/>
      <c r="I55" s="19"/>
      <c r="J55" s="19"/>
      <c r="K55" s="19"/>
      <c r="L55" s="19"/>
      <c r="M55" s="19"/>
      <c r="N55" s="19"/>
      <c r="O55" s="19"/>
      <c r="P55" s="3">
        <f t="shared" si="6"/>
        <v>0</v>
      </c>
      <c r="Q55" s="3"/>
      <c r="R55" s="3">
        <v>0</v>
      </c>
      <c r="S55" s="3">
        <f t="shared" si="4"/>
        <v>0</v>
      </c>
      <c r="T55" s="3"/>
      <c r="U55" s="3"/>
      <c r="V55" s="3"/>
      <c r="W55" s="3"/>
    </row>
    <row r="56" spans="2:23" ht="12.75">
      <c r="B56" s="2" t="s">
        <v>64</v>
      </c>
      <c r="C56" s="2"/>
      <c r="D56" s="3"/>
      <c r="E56" s="3"/>
      <c r="F56" s="3"/>
      <c r="G56" s="3"/>
      <c r="H56" s="3"/>
      <c r="I56" s="19"/>
      <c r="J56" s="19"/>
      <c r="K56" s="19"/>
      <c r="L56" s="19"/>
      <c r="M56" s="19"/>
      <c r="N56" s="19"/>
      <c r="O56" s="19"/>
      <c r="P56" s="3">
        <f t="shared" si="6"/>
        <v>0</v>
      </c>
      <c r="Q56" s="3"/>
      <c r="R56" s="3">
        <v>0</v>
      </c>
      <c r="S56" s="3">
        <f t="shared" si="4"/>
        <v>0</v>
      </c>
      <c r="T56" s="3"/>
      <c r="U56" s="3"/>
      <c r="V56" s="3"/>
      <c r="W56" s="3"/>
    </row>
    <row r="57" spans="2:23" ht="12.75">
      <c r="B57" s="2" t="s">
        <v>105</v>
      </c>
      <c r="C57" s="2"/>
      <c r="D57" s="3"/>
      <c r="E57" s="3"/>
      <c r="F57" s="3"/>
      <c r="G57" s="3"/>
      <c r="H57" s="3"/>
      <c r="I57" s="19"/>
      <c r="J57" s="19"/>
      <c r="K57" s="19"/>
      <c r="L57" s="19"/>
      <c r="M57" s="19"/>
      <c r="N57" s="19"/>
      <c r="O57" s="19"/>
      <c r="P57" s="3">
        <f t="shared" si="6"/>
        <v>0</v>
      </c>
      <c r="Q57" s="3"/>
      <c r="R57" s="3">
        <v>0</v>
      </c>
      <c r="S57" s="3">
        <f t="shared" si="4"/>
        <v>0</v>
      </c>
      <c r="T57" s="3"/>
      <c r="U57" s="3"/>
      <c r="V57" s="3"/>
      <c r="W57" s="3"/>
    </row>
    <row r="58" spans="2:23" ht="12.75">
      <c r="B58" s="2" t="s">
        <v>31</v>
      </c>
      <c r="C58" s="2"/>
      <c r="D58" s="3"/>
      <c r="E58" s="3"/>
      <c r="F58" s="3"/>
      <c r="G58" s="3"/>
      <c r="H58" s="3"/>
      <c r="I58" s="19"/>
      <c r="J58" s="19"/>
      <c r="K58" s="19"/>
      <c r="L58" s="19"/>
      <c r="M58" s="19"/>
      <c r="N58" s="19"/>
      <c r="O58" s="19"/>
      <c r="P58" s="3">
        <f t="shared" si="6"/>
        <v>0</v>
      </c>
      <c r="Q58" s="3"/>
      <c r="R58" s="3">
        <v>0</v>
      </c>
      <c r="S58" s="3">
        <f t="shared" si="4"/>
        <v>0</v>
      </c>
      <c r="T58" s="3"/>
      <c r="U58" s="3"/>
      <c r="V58" s="3"/>
      <c r="W58" s="3"/>
    </row>
    <row r="59" spans="2:23" ht="12.75">
      <c r="B59" s="2" t="s">
        <v>106</v>
      </c>
      <c r="C59" s="2"/>
      <c r="D59" s="3"/>
      <c r="E59" s="3"/>
      <c r="F59" s="3"/>
      <c r="G59" s="3"/>
      <c r="H59" s="3"/>
      <c r="I59" s="19"/>
      <c r="J59" s="19"/>
      <c r="K59" s="19"/>
      <c r="L59" s="19"/>
      <c r="M59" s="19"/>
      <c r="N59" s="19"/>
      <c r="O59" s="19"/>
      <c r="P59" s="3">
        <f t="shared" si="6"/>
        <v>0</v>
      </c>
      <c r="Q59" s="3"/>
      <c r="R59" s="3"/>
      <c r="S59" s="3"/>
      <c r="T59" s="3"/>
      <c r="U59" s="3"/>
      <c r="V59" s="3"/>
      <c r="W59" s="3"/>
    </row>
    <row r="60" spans="2:23" ht="12.75">
      <c r="B60" s="2" t="s">
        <v>32</v>
      </c>
      <c r="C60" s="2"/>
      <c r="D60" s="3"/>
      <c r="E60" s="3"/>
      <c r="F60" s="3"/>
      <c r="G60" s="3"/>
      <c r="H60" s="3"/>
      <c r="I60" s="19"/>
      <c r="J60" s="19"/>
      <c r="K60" s="19"/>
      <c r="L60" s="19"/>
      <c r="M60" s="19"/>
      <c r="N60" s="19"/>
      <c r="O60" s="19"/>
      <c r="P60" s="3">
        <f t="shared" si="6"/>
        <v>0</v>
      </c>
      <c r="Q60" s="3"/>
      <c r="R60" s="3">
        <v>0</v>
      </c>
      <c r="S60" s="3">
        <f t="shared" si="4"/>
        <v>0</v>
      </c>
      <c r="T60" s="3"/>
      <c r="U60" s="3"/>
      <c r="V60" s="3"/>
      <c r="W60" s="3"/>
    </row>
    <row r="61" spans="2:23" ht="12.75">
      <c r="B61" s="2" t="s">
        <v>33</v>
      </c>
      <c r="C61" s="2"/>
      <c r="D61" s="3"/>
      <c r="E61" s="3"/>
      <c r="F61" s="3"/>
      <c r="G61" s="3"/>
      <c r="H61" s="3"/>
      <c r="I61" s="19"/>
      <c r="J61" s="19"/>
      <c r="K61" s="19"/>
      <c r="L61" s="19"/>
      <c r="M61" s="19"/>
      <c r="N61" s="19"/>
      <c r="O61" s="19"/>
      <c r="P61" s="3">
        <f t="shared" si="6"/>
        <v>0</v>
      </c>
      <c r="Q61" s="3"/>
      <c r="R61" s="3">
        <v>18000</v>
      </c>
      <c r="S61" s="3">
        <f t="shared" si="4"/>
        <v>18000</v>
      </c>
      <c r="T61" s="3"/>
      <c r="U61" s="14"/>
      <c r="V61" s="3"/>
      <c r="W61" s="3"/>
    </row>
    <row r="62" spans="2:23" ht="12.75">
      <c r="B62" s="2" t="s">
        <v>34</v>
      </c>
      <c r="C62" s="2"/>
      <c r="D62" s="3"/>
      <c r="E62" s="3"/>
      <c r="F62" s="3"/>
      <c r="G62" s="3"/>
      <c r="H62" s="3"/>
      <c r="I62" s="19"/>
      <c r="J62" s="19"/>
      <c r="K62" s="19"/>
      <c r="L62" s="19"/>
      <c r="M62" s="19"/>
      <c r="N62" s="19"/>
      <c r="O62" s="19"/>
      <c r="P62" s="3">
        <f t="shared" si="6"/>
        <v>0</v>
      </c>
      <c r="Q62" s="3"/>
      <c r="R62" s="3"/>
      <c r="S62" s="3"/>
      <c r="T62" s="3"/>
      <c r="U62" s="14"/>
      <c r="V62" s="3"/>
      <c r="W62" s="3"/>
    </row>
    <row r="63" spans="2:23" ht="12.75">
      <c r="B63" s="2" t="s">
        <v>84</v>
      </c>
      <c r="C63" s="2"/>
      <c r="D63" s="5"/>
      <c r="E63" s="5"/>
      <c r="F63" s="5"/>
      <c r="G63" s="5"/>
      <c r="H63" s="5"/>
      <c r="I63" s="20"/>
      <c r="J63" s="20"/>
      <c r="K63" s="20"/>
      <c r="L63" s="20"/>
      <c r="M63" s="20"/>
      <c r="N63" s="20"/>
      <c r="O63" s="20"/>
      <c r="P63" s="5">
        <f t="shared" si="6"/>
        <v>0</v>
      </c>
      <c r="Q63" s="3"/>
      <c r="R63" s="5">
        <v>0</v>
      </c>
      <c r="S63" s="5">
        <f t="shared" si="4"/>
        <v>0</v>
      </c>
      <c r="T63" s="3"/>
      <c r="U63" s="3"/>
      <c r="V63" s="3"/>
      <c r="W63" s="3"/>
    </row>
    <row r="64" spans="1:23" s="6" customFormat="1" ht="12.75">
      <c r="A64" s="6" t="s">
        <v>59</v>
      </c>
      <c r="D64" s="7">
        <f>SUM(D29:D63)</f>
        <v>0</v>
      </c>
      <c r="E64" s="7">
        <f aca="true" t="shared" si="7" ref="E64:O64">SUM(E29:E63)</f>
        <v>0</v>
      </c>
      <c r="F64" s="7">
        <f t="shared" si="7"/>
        <v>0</v>
      </c>
      <c r="G64" s="7">
        <f t="shared" si="7"/>
        <v>0</v>
      </c>
      <c r="H64" s="7">
        <f t="shared" si="7"/>
        <v>0</v>
      </c>
      <c r="I64" s="7">
        <f t="shared" si="7"/>
        <v>0</v>
      </c>
      <c r="J64" s="7">
        <f t="shared" si="7"/>
        <v>0</v>
      </c>
      <c r="K64" s="7">
        <f t="shared" si="7"/>
        <v>0</v>
      </c>
      <c r="L64" s="7">
        <f t="shared" si="7"/>
        <v>0</v>
      </c>
      <c r="M64" s="7">
        <f t="shared" si="7"/>
        <v>0</v>
      </c>
      <c r="N64" s="7">
        <f t="shared" si="7"/>
        <v>0</v>
      </c>
      <c r="O64" s="7">
        <f t="shared" si="7"/>
        <v>0</v>
      </c>
      <c r="P64" s="7">
        <f>SUM(P29:P63)</f>
        <v>0</v>
      </c>
      <c r="R64" s="7">
        <f>SUM(R23:R63)</f>
        <v>321120</v>
      </c>
      <c r="S64" s="7">
        <f>SUM(S23:S63)</f>
        <v>321120</v>
      </c>
      <c r="T64" s="8"/>
      <c r="U64" s="8"/>
      <c r="V64" s="8"/>
      <c r="W64" s="8"/>
    </row>
    <row r="65" spans="4:23" ht="12.75">
      <c r="D65" s="3"/>
      <c r="E65" s="3"/>
      <c r="F65" s="3"/>
      <c r="G65" s="3"/>
      <c r="H65" s="3"/>
      <c r="I65" s="3"/>
      <c r="J65" s="15"/>
      <c r="K65" s="15"/>
      <c r="L65" s="15"/>
      <c r="M65" s="15"/>
      <c r="N65" s="15"/>
      <c r="O65" s="19"/>
      <c r="P65" s="3"/>
      <c r="Q65" s="3"/>
      <c r="R65" s="3"/>
      <c r="S65" s="3"/>
      <c r="T65" s="3"/>
      <c r="U65" s="3"/>
      <c r="V65" s="3"/>
      <c r="W65" s="3"/>
    </row>
    <row r="66" spans="1:23" s="12" customFormat="1" ht="13.5" thickBot="1">
      <c r="A66" s="9" t="s">
        <v>60</v>
      </c>
      <c r="B66" s="9"/>
      <c r="C66" s="9"/>
      <c r="D66" s="10">
        <f aca="true" t="shared" si="8" ref="D66:P66">+D21-D64</f>
        <v>0</v>
      </c>
      <c r="E66" s="10">
        <f t="shared" si="8"/>
        <v>0</v>
      </c>
      <c r="F66" s="10">
        <f t="shared" si="8"/>
        <v>0</v>
      </c>
      <c r="G66" s="10">
        <f t="shared" si="8"/>
        <v>0</v>
      </c>
      <c r="H66" s="10">
        <f t="shared" si="8"/>
        <v>0</v>
      </c>
      <c r="I66" s="10">
        <f t="shared" si="8"/>
        <v>0</v>
      </c>
      <c r="J66" s="24">
        <f t="shared" si="8"/>
        <v>0</v>
      </c>
      <c r="K66" s="24">
        <f t="shared" si="8"/>
        <v>0</v>
      </c>
      <c r="L66" s="24">
        <f t="shared" si="8"/>
        <v>0</v>
      </c>
      <c r="M66" s="24">
        <f t="shared" si="8"/>
        <v>0</v>
      </c>
      <c r="N66" s="24">
        <f t="shared" si="8"/>
        <v>0</v>
      </c>
      <c r="O66" s="62">
        <f t="shared" si="8"/>
        <v>0</v>
      </c>
      <c r="P66" s="10">
        <f t="shared" si="8"/>
        <v>0</v>
      </c>
      <c r="Q66" s="11"/>
      <c r="R66" s="10">
        <f>+R21-R64</f>
        <v>-174470</v>
      </c>
      <c r="S66" s="10">
        <f>+P66-R66</f>
        <v>174470</v>
      </c>
      <c r="T66" s="11"/>
      <c r="U66" s="11"/>
      <c r="V66" s="11"/>
      <c r="W66" s="11"/>
    </row>
    <row r="67" spans="4:23" ht="13.5" thickTop="1">
      <c r="D67" s="3"/>
      <c r="E67" s="3"/>
      <c r="F67" s="3"/>
      <c r="G67" s="3"/>
      <c r="H67" s="3"/>
      <c r="I67" s="3"/>
      <c r="J67" s="15"/>
      <c r="K67" s="15"/>
      <c r="L67" s="15"/>
      <c r="M67" s="15"/>
      <c r="N67" s="15"/>
      <c r="O67" s="19"/>
      <c r="P67" s="3"/>
      <c r="Q67" s="3"/>
      <c r="R67" s="3"/>
      <c r="S67" s="3"/>
      <c r="T67" s="3"/>
      <c r="U67" s="3"/>
      <c r="V67" s="3"/>
      <c r="W67" s="3"/>
    </row>
    <row r="68" spans="4:23" ht="12.75">
      <c r="D68" s="3"/>
      <c r="E68" s="3"/>
      <c r="F68" s="3"/>
      <c r="G68" s="3"/>
      <c r="H68" s="3"/>
      <c r="I68" s="3"/>
      <c r="J68" s="15"/>
      <c r="K68" s="15"/>
      <c r="L68" s="15"/>
      <c r="M68" s="15"/>
      <c r="N68" s="15"/>
      <c r="O68" s="19"/>
      <c r="P68" s="3"/>
      <c r="Q68" s="3"/>
      <c r="R68" s="3"/>
      <c r="S68" s="3"/>
      <c r="T68" s="3"/>
      <c r="U68" s="3"/>
      <c r="V68" s="3"/>
      <c r="W68" s="3"/>
    </row>
    <row r="69" spans="4:23" ht="12.75">
      <c r="D69" s="3"/>
      <c r="E69" s="3"/>
      <c r="F69" s="3"/>
      <c r="G69" s="3"/>
      <c r="H69" s="3"/>
      <c r="I69" s="3"/>
      <c r="J69" s="15"/>
      <c r="K69" s="15"/>
      <c r="L69" s="15"/>
      <c r="M69" s="15"/>
      <c r="N69" s="15"/>
      <c r="O69" s="19"/>
      <c r="P69" s="3"/>
      <c r="Q69" s="3"/>
      <c r="R69" s="3"/>
      <c r="S69" s="3"/>
      <c r="T69" s="3"/>
      <c r="U69" s="3"/>
      <c r="V69" s="3"/>
      <c r="W69" s="3"/>
    </row>
    <row r="70" spans="1:21" s="12" customFormat="1" ht="15.75">
      <c r="A70" s="50" t="s">
        <v>2</v>
      </c>
      <c r="B70" s="51"/>
      <c r="C70" s="52"/>
      <c r="D70" s="53" t="s">
        <v>55</v>
      </c>
      <c r="E70" s="53" t="s">
        <v>55</v>
      </c>
      <c r="F70" s="53" t="s">
        <v>55</v>
      </c>
      <c r="G70" s="53" t="s">
        <v>55</v>
      </c>
      <c r="H70" s="53" t="s">
        <v>55</v>
      </c>
      <c r="I70" s="53" t="s">
        <v>55</v>
      </c>
      <c r="J70" s="53" t="s">
        <v>55</v>
      </c>
      <c r="K70" s="53" t="s">
        <v>55</v>
      </c>
      <c r="L70" s="53" t="s">
        <v>55</v>
      </c>
      <c r="M70" s="53" t="s">
        <v>55</v>
      </c>
      <c r="N70" s="53" t="s">
        <v>55</v>
      </c>
      <c r="O70" s="70" t="s">
        <v>55</v>
      </c>
      <c r="P70" s="53" t="s">
        <v>54</v>
      </c>
      <c r="Q70" s="52"/>
      <c r="R70" s="53" t="s">
        <v>56</v>
      </c>
      <c r="S70" s="53"/>
      <c r="T70" s="52"/>
      <c r="U70" s="52"/>
    </row>
    <row r="71" spans="1:21" s="13" customFormat="1" ht="15">
      <c r="A71" s="57" t="s">
        <v>73</v>
      </c>
      <c r="B71" s="51"/>
      <c r="C71" s="51"/>
      <c r="D71" s="54" t="s">
        <v>51</v>
      </c>
      <c r="E71" s="54" t="s">
        <v>37</v>
      </c>
      <c r="F71" s="54" t="s">
        <v>52</v>
      </c>
      <c r="G71" s="54" t="s">
        <v>39</v>
      </c>
      <c r="H71" s="54" t="s">
        <v>40</v>
      </c>
      <c r="I71" s="54" t="s">
        <v>53</v>
      </c>
      <c r="J71" s="54" t="s">
        <v>45</v>
      </c>
      <c r="K71" s="54" t="s">
        <v>46</v>
      </c>
      <c r="L71" s="54" t="s">
        <v>47</v>
      </c>
      <c r="M71" s="54" t="s">
        <v>48</v>
      </c>
      <c r="N71" s="54" t="s">
        <v>49</v>
      </c>
      <c r="O71" s="71" t="s">
        <v>50</v>
      </c>
      <c r="P71" s="54" t="s">
        <v>75</v>
      </c>
      <c r="Q71" s="51"/>
      <c r="R71" s="54" t="s">
        <v>57</v>
      </c>
      <c r="S71" s="54" t="s">
        <v>68</v>
      </c>
      <c r="T71" s="51"/>
      <c r="U71" s="55" t="s">
        <v>70</v>
      </c>
    </row>
    <row r="72" spans="2:3" ht="5.25" customHeight="1">
      <c r="B72" s="2"/>
      <c r="C72" s="2"/>
    </row>
    <row r="73" spans="1:23" ht="12.75">
      <c r="A73" s="12" t="s">
        <v>4</v>
      </c>
      <c r="B73" s="2" t="s">
        <v>91</v>
      </c>
      <c r="C73" s="2"/>
      <c r="D73" s="15"/>
      <c r="E73" s="15"/>
      <c r="F73" s="15"/>
      <c r="G73" s="15"/>
      <c r="H73" s="15"/>
      <c r="I73" s="19"/>
      <c r="J73" s="19"/>
      <c r="K73" s="19"/>
      <c r="L73" s="19"/>
      <c r="M73" s="19"/>
      <c r="N73" s="19"/>
      <c r="O73" s="19"/>
      <c r="P73" s="3">
        <f>SUM(D73:O73)</f>
        <v>0</v>
      </c>
      <c r="Q73" s="3"/>
      <c r="R73" s="3">
        <v>85000</v>
      </c>
      <c r="S73" s="3">
        <f>+P73-R73</f>
        <v>-85000</v>
      </c>
      <c r="T73" s="3"/>
      <c r="U73" s="3"/>
      <c r="V73" s="3"/>
      <c r="W73" s="3"/>
    </row>
    <row r="74" spans="2:23" ht="12.75">
      <c r="B74" s="2" t="s">
        <v>6</v>
      </c>
      <c r="C74" s="2"/>
      <c r="D74" s="15"/>
      <c r="E74" s="15"/>
      <c r="F74" s="15"/>
      <c r="G74" s="15"/>
      <c r="H74" s="15"/>
      <c r="I74" s="19"/>
      <c r="J74" s="19"/>
      <c r="K74" s="19"/>
      <c r="L74" s="19"/>
      <c r="M74" s="19"/>
      <c r="N74" s="19"/>
      <c r="O74" s="19"/>
      <c r="P74" s="3">
        <f aca="true" t="shared" si="9" ref="P74:P87">SUM(D74:O74)</f>
        <v>0</v>
      </c>
      <c r="Q74" s="3"/>
      <c r="R74" s="3">
        <v>0</v>
      </c>
      <c r="S74" s="3">
        <f>+P74-R74</f>
        <v>0</v>
      </c>
      <c r="T74" s="3"/>
      <c r="U74" s="3"/>
      <c r="V74" s="3"/>
      <c r="W74" s="3"/>
    </row>
    <row r="75" spans="2:23" ht="12.75">
      <c r="B75" s="2" t="s">
        <v>7</v>
      </c>
      <c r="C75" s="2"/>
      <c r="D75" s="15"/>
      <c r="E75" s="15"/>
      <c r="F75" s="15"/>
      <c r="G75" s="15"/>
      <c r="H75" s="15"/>
      <c r="I75" s="19"/>
      <c r="J75" s="19"/>
      <c r="K75" s="19"/>
      <c r="L75" s="19"/>
      <c r="M75" s="19"/>
      <c r="N75" s="19"/>
      <c r="O75" s="19"/>
      <c r="P75" s="3">
        <f t="shared" si="9"/>
        <v>0</v>
      </c>
      <c r="Q75" s="3"/>
      <c r="R75" s="3">
        <v>0</v>
      </c>
      <c r="S75" s="3">
        <f>+P75-R75</f>
        <v>0</v>
      </c>
      <c r="T75" s="3"/>
      <c r="U75" s="3"/>
      <c r="V75" s="3"/>
      <c r="W75" s="3"/>
    </row>
    <row r="76" spans="2:23" ht="12.75">
      <c r="B76" s="2" t="s">
        <v>8</v>
      </c>
      <c r="C76" s="2"/>
      <c r="D76" s="15"/>
      <c r="E76" s="15"/>
      <c r="F76" s="15"/>
      <c r="G76" s="15"/>
      <c r="H76" s="15"/>
      <c r="I76" s="19"/>
      <c r="J76" s="19"/>
      <c r="K76" s="19"/>
      <c r="L76" s="19"/>
      <c r="M76" s="19"/>
      <c r="N76" s="19"/>
      <c r="O76" s="19"/>
      <c r="P76" s="3">
        <f t="shared" si="9"/>
        <v>0</v>
      </c>
      <c r="Q76" s="3"/>
      <c r="R76" s="3">
        <v>18000</v>
      </c>
      <c r="S76" s="3">
        <f>+P76-R76</f>
        <v>-18000</v>
      </c>
      <c r="T76" s="3"/>
      <c r="U76" s="3"/>
      <c r="V76" s="3"/>
      <c r="W76" s="3"/>
    </row>
    <row r="77" spans="2:23" ht="12.75">
      <c r="B77" s="2" t="s">
        <v>9</v>
      </c>
      <c r="C77" s="2"/>
      <c r="D77" s="15"/>
      <c r="E77" s="15"/>
      <c r="F77" s="15"/>
      <c r="G77" s="15"/>
      <c r="H77" s="15"/>
      <c r="I77" s="19"/>
      <c r="J77" s="19"/>
      <c r="K77" s="19"/>
      <c r="L77" s="19"/>
      <c r="M77" s="19"/>
      <c r="N77" s="19"/>
      <c r="O77" s="19"/>
      <c r="P77" s="3">
        <f t="shared" si="9"/>
        <v>0</v>
      </c>
      <c r="Q77" s="3"/>
      <c r="R77" s="3">
        <v>0</v>
      </c>
      <c r="S77" s="3">
        <f>+P77-R77</f>
        <v>0</v>
      </c>
      <c r="T77" s="3"/>
      <c r="U77" s="3"/>
      <c r="V77" s="3"/>
      <c r="W77" s="3"/>
    </row>
    <row r="78" spans="2:23" ht="12.75">
      <c r="B78" s="2" t="s">
        <v>10</v>
      </c>
      <c r="C78" s="2"/>
      <c r="D78" s="15"/>
      <c r="E78" s="15"/>
      <c r="F78" s="15"/>
      <c r="G78" s="15"/>
      <c r="H78" s="15"/>
      <c r="I78" s="19"/>
      <c r="J78" s="19"/>
      <c r="K78" s="19"/>
      <c r="L78" s="19"/>
      <c r="M78" s="19"/>
      <c r="N78" s="19"/>
      <c r="O78" s="19"/>
      <c r="P78" s="3">
        <f t="shared" si="9"/>
        <v>0</v>
      </c>
      <c r="Q78" s="3"/>
      <c r="R78" s="3">
        <v>18000</v>
      </c>
      <c r="S78" s="3">
        <f aca="true" t="shared" si="10" ref="S78:S88">+P78-R78</f>
        <v>-18000</v>
      </c>
      <c r="T78" s="3"/>
      <c r="U78" s="3"/>
      <c r="V78" s="3"/>
      <c r="W78" s="3"/>
    </row>
    <row r="79" spans="2:23" ht="12.75">
      <c r="B79" s="2" t="s">
        <v>11</v>
      </c>
      <c r="C79" s="2"/>
      <c r="D79" s="15"/>
      <c r="E79" s="15"/>
      <c r="F79" s="15"/>
      <c r="G79" s="15"/>
      <c r="H79" s="15"/>
      <c r="I79" s="19"/>
      <c r="J79" s="19"/>
      <c r="K79" s="19"/>
      <c r="L79" s="19"/>
      <c r="M79" s="19"/>
      <c r="N79" s="19"/>
      <c r="O79" s="19"/>
      <c r="P79" s="3">
        <f t="shared" si="9"/>
        <v>0</v>
      </c>
      <c r="Q79" s="3"/>
      <c r="R79" s="3">
        <v>0</v>
      </c>
      <c r="S79" s="3">
        <f t="shared" si="10"/>
        <v>0</v>
      </c>
      <c r="T79" s="3"/>
      <c r="U79" s="3"/>
      <c r="V79" s="3"/>
      <c r="W79" s="3"/>
    </row>
    <row r="80" spans="2:23" ht="12.75">
      <c r="B80" s="2" t="s">
        <v>78</v>
      </c>
      <c r="C80" s="4"/>
      <c r="D80" s="15"/>
      <c r="E80" s="15"/>
      <c r="F80" s="15"/>
      <c r="G80" s="15"/>
      <c r="H80" s="15"/>
      <c r="I80" s="19"/>
      <c r="J80" s="19"/>
      <c r="K80" s="19"/>
      <c r="L80" s="19"/>
      <c r="M80" s="19"/>
      <c r="N80" s="19"/>
      <c r="O80" s="19"/>
      <c r="P80" s="3">
        <f t="shared" si="9"/>
        <v>0</v>
      </c>
      <c r="Q80" s="3"/>
      <c r="R80" s="3">
        <v>0</v>
      </c>
      <c r="S80" s="3">
        <f t="shared" si="10"/>
        <v>0</v>
      </c>
      <c r="T80" s="3"/>
      <c r="U80" s="3"/>
      <c r="V80" s="3"/>
      <c r="W80" s="3"/>
    </row>
    <row r="81" spans="2:23" ht="12.75">
      <c r="B81" s="2" t="s">
        <v>89</v>
      </c>
      <c r="C81" s="2"/>
      <c r="D81" s="15"/>
      <c r="E81" s="15"/>
      <c r="F81" s="15"/>
      <c r="G81" s="15"/>
      <c r="H81" s="15"/>
      <c r="I81" s="19"/>
      <c r="J81" s="19"/>
      <c r="K81" s="19"/>
      <c r="L81" s="19"/>
      <c r="M81" s="19"/>
      <c r="N81" s="19"/>
      <c r="O81" s="19"/>
      <c r="P81" s="3">
        <f t="shared" si="9"/>
        <v>0</v>
      </c>
      <c r="Q81" s="3"/>
      <c r="R81" s="3">
        <v>0</v>
      </c>
      <c r="S81" s="3">
        <f t="shared" si="10"/>
        <v>0</v>
      </c>
      <c r="T81" s="3"/>
      <c r="U81" s="3"/>
      <c r="V81" s="3"/>
      <c r="W81" s="3"/>
    </row>
    <row r="82" spans="2:23" ht="12.75">
      <c r="B82" s="2" t="s">
        <v>12</v>
      </c>
      <c r="C82" s="2"/>
      <c r="D82" s="15"/>
      <c r="E82" s="15"/>
      <c r="F82" s="15"/>
      <c r="G82" s="15"/>
      <c r="H82" s="15"/>
      <c r="I82" s="19"/>
      <c r="J82" s="19"/>
      <c r="K82" s="19"/>
      <c r="L82" s="19"/>
      <c r="M82" s="19"/>
      <c r="N82" s="19"/>
      <c r="O82" s="19"/>
      <c r="P82" s="3">
        <f t="shared" si="9"/>
        <v>0</v>
      </c>
      <c r="Q82" s="3"/>
      <c r="R82" s="3"/>
      <c r="S82" s="3"/>
      <c r="T82" s="3"/>
      <c r="U82" s="3"/>
      <c r="V82" s="3"/>
      <c r="W82" s="3"/>
    </row>
    <row r="83" spans="2:23" ht="12.75">
      <c r="B83" s="2" t="s">
        <v>13</v>
      </c>
      <c r="C83" s="2"/>
      <c r="D83" s="15"/>
      <c r="E83" s="15"/>
      <c r="F83" s="15"/>
      <c r="G83" s="15"/>
      <c r="H83" s="15"/>
      <c r="I83" s="19"/>
      <c r="J83" s="19"/>
      <c r="K83" s="19"/>
      <c r="L83" s="19"/>
      <c r="M83" s="19"/>
      <c r="N83" s="19"/>
      <c r="O83" s="19"/>
      <c r="P83" s="3">
        <f t="shared" si="9"/>
        <v>0</v>
      </c>
      <c r="Q83" s="3"/>
      <c r="R83" s="3">
        <v>250</v>
      </c>
      <c r="S83" s="3">
        <f t="shared" si="10"/>
        <v>-250</v>
      </c>
      <c r="T83" s="3"/>
      <c r="U83" s="3"/>
      <c r="V83" s="3"/>
      <c r="W83" s="3"/>
    </row>
    <row r="84" spans="2:23" ht="12.75">
      <c r="B84" s="2" t="s">
        <v>90</v>
      </c>
      <c r="C84" s="2"/>
      <c r="D84" s="15"/>
      <c r="E84" s="15"/>
      <c r="F84" s="15"/>
      <c r="G84" s="15"/>
      <c r="H84" s="15"/>
      <c r="I84" s="19"/>
      <c r="J84" s="19"/>
      <c r="K84" s="19"/>
      <c r="L84" s="19"/>
      <c r="M84" s="19"/>
      <c r="N84" s="19"/>
      <c r="O84" s="19"/>
      <c r="P84" s="3">
        <f t="shared" si="9"/>
        <v>0</v>
      </c>
      <c r="Q84" s="3"/>
      <c r="R84" s="3">
        <v>0</v>
      </c>
      <c r="S84" s="3">
        <f t="shared" si="10"/>
        <v>0</v>
      </c>
      <c r="T84" s="3"/>
      <c r="U84" s="3"/>
      <c r="V84" s="3"/>
      <c r="W84" s="3"/>
    </row>
    <row r="85" spans="2:23" ht="12.75">
      <c r="B85" s="2" t="s">
        <v>85</v>
      </c>
      <c r="C85" s="2"/>
      <c r="D85" s="15"/>
      <c r="E85" s="15"/>
      <c r="F85" s="15"/>
      <c r="G85" s="15"/>
      <c r="H85" s="15"/>
      <c r="I85" s="19"/>
      <c r="J85" s="19"/>
      <c r="K85" s="19"/>
      <c r="L85" s="19"/>
      <c r="M85" s="19"/>
      <c r="N85" s="19"/>
      <c r="O85" s="19"/>
      <c r="P85" s="3">
        <f t="shared" si="9"/>
        <v>0</v>
      </c>
      <c r="Q85" s="3"/>
      <c r="R85" s="3">
        <v>0</v>
      </c>
      <c r="S85" s="3">
        <f t="shared" si="10"/>
        <v>0</v>
      </c>
      <c r="T85" s="3"/>
      <c r="U85" s="3"/>
      <c r="V85" s="3"/>
      <c r="W85" s="3"/>
    </row>
    <row r="86" spans="2:23" ht="12.75">
      <c r="B86" s="2" t="s">
        <v>86</v>
      </c>
      <c r="C86" s="2"/>
      <c r="D86" s="15"/>
      <c r="E86" s="15"/>
      <c r="F86" s="15"/>
      <c r="G86" s="15"/>
      <c r="H86" s="15"/>
      <c r="I86" s="19"/>
      <c r="J86" s="19"/>
      <c r="K86" s="19"/>
      <c r="L86" s="19"/>
      <c r="M86" s="19"/>
      <c r="N86" s="19"/>
      <c r="O86" s="19"/>
      <c r="P86" s="3">
        <f t="shared" si="9"/>
        <v>0</v>
      </c>
      <c r="Q86" s="3"/>
      <c r="R86" s="3">
        <v>25400</v>
      </c>
      <c r="S86" s="3">
        <f t="shared" si="10"/>
        <v>-25400</v>
      </c>
      <c r="T86" s="3"/>
      <c r="U86" s="3"/>
      <c r="V86" s="3"/>
      <c r="W86" s="3"/>
    </row>
    <row r="87" spans="2:23" ht="12.75">
      <c r="B87" s="2" t="s">
        <v>92</v>
      </c>
      <c r="C87" s="2"/>
      <c r="D87" s="5"/>
      <c r="E87" s="5"/>
      <c r="F87" s="5"/>
      <c r="G87" s="5"/>
      <c r="H87" s="5"/>
      <c r="I87" s="17"/>
      <c r="J87" s="20"/>
      <c r="K87" s="20"/>
      <c r="L87" s="20"/>
      <c r="M87" s="20"/>
      <c r="N87" s="20"/>
      <c r="O87" s="20"/>
      <c r="P87" s="5">
        <f t="shared" si="9"/>
        <v>0</v>
      </c>
      <c r="Q87" s="3"/>
      <c r="R87" s="5">
        <v>0</v>
      </c>
      <c r="S87" s="5">
        <f t="shared" si="10"/>
        <v>0</v>
      </c>
      <c r="T87" s="3"/>
      <c r="U87" s="3"/>
      <c r="V87" s="3"/>
      <c r="W87" s="3"/>
    </row>
    <row r="88" spans="1:23" s="6" customFormat="1" ht="12.75">
      <c r="A88" s="6" t="s">
        <v>58</v>
      </c>
      <c r="D88" s="7">
        <f aca="true" t="shared" si="11" ref="D88:P88">SUM(D73:D87)</f>
        <v>0</v>
      </c>
      <c r="E88" s="7">
        <f t="shared" si="11"/>
        <v>0</v>
      </c>
      <c r="F88" s="7">
        <f t="shared" si="11"/>
        <v>0</v>
      </c>
      <c r="G88" s="7">
        <f t="shared" si="11"/>
        <v>0</v>
      </c>
      <c r="H88" s="7">
        <f t="shared" si="11"/>
        <v>0</v>
      </c>
      <c r="I88" s="7">
        <f t="shared" si="11"/>
        <v>0</v>
      </c>
      <c r="J88" s="7">
        <f t="shared" si="11"/>
        <v>0</v>
      </c>
      <c r="K88" s="7">
        <f t="shared" si="11"/>
        <v>0</v>
      </c>
      <c r="L88" s="7">
        <f t="shared" si="11"/>
        <v>0</v>
      </c>
      <c r="M88" s="7">
        <f t="shared" si="11"/>
        <v>0</v>
      </c>
      <c r="N88" s="7">
        <f t="shared" si="11"/>
        <v>0</v>
      </c>
      <c r="O88" s="21">
        <f t="shared" si="11"/>
        <v>0</v>
      </c>
      <c r="P88" s="7">
        <f t="shared" si="11"/>
        <v>0</v>
      </c>
      <c r="R88" s="7">
        <f>SUM(R73:R87)</f>
        <v>146650</v>
      </c>
      <c r="S88" s="11">
        <f t="shared" si="10"/>
        <v>-146650</v>
      </c>
      <c r="T88" s="8"/>
      <c r="U88" s="8"/>
      <c r="V88" s="8"/>
      <c r="W88" s="8"/>
    </row>
    <row r="89" spans="10:23" s="6" customFormat="1" ht="12.75">
      <c r="J89" s="7"/>
      <c r="O89" s="22"/>
      <c r="R89" s="7"/>
      <c r="S89" s="8"/>
      <c r="T89" s="8"/>
      <c r="U89" s="8"/>
      <c r="V89" s="8"/>
      <c r="W89" s="8"/>
    </row>
    <row r="90" spans="1:23" ht="12.75">
      <c r="A90" s="12" t="s">
        <v>14</v>
      </c>
      <c r="B90" s="2" t="s">
        <v>79</v>
      </c>
      <c r="C90" s="2"/>
      <c r="D90" s="3"/>
      <c r="E90" s="3"/>
      <c r="F90" s="3"/>
      <c r="G90" s="3"/>
      <c r="H90" s="3"/>
      <c r="I90" s="19"/>
      <c r="J90" s="19"/>
      <c r="K90" s="19"/>
      <c r="L90" s="19"/>
      <c r="M90" s="19"/>
      <c r="N90" s="19"/>
      <c r="O90" s="19"/>
      <c r="P90" s="3">
        <f aca="true" t="shared" si="12" ref="P90:P109">SUM(D90:O90)</f>
        <v>0</v>
      </c>
      <c r="Q90" s="3"/>
      <c r="R90" s="3">
        <v>176846</v>
      </c>
      <c r="S90" s="3">
        <f>+R90-P90</f>
        <v>176846</v>
      </c>
      <c r="T90" s="3"/>
      <c r="U90" s="3"/>
      <c r="V90" s="3"/>
      <c r="W90" s="3"/>
    </row>
    <row r="91" spans="1:23" ht="12.75">
      <c r="A91" s="12"/>
      <c r="B91" s="2" t="s">
        <v>80</v>
      </c>
      <c r="C91" s="2"/>
      <c r="D91" s="3"/>
      <c r="E91" s="3"/>
      <c r="F91" s="3"/>
      <c r="G91" s="3"/>
      <c r="H91" s="3"/>
      <c r="I91" s="19"/>
      <c r="J91" s="19"/>
      <c r="K91" s="19"/>
      <c r="L91" s="19"/>
      <c r="M91" s="19"/>
      <c r="N91" s="19"/>
      <c r="O91" s="19"/>
      <c r="P91" s="3">
        <f t="shared" si="12"/>
        <v>0</v>
      </c>
      <c r="Q91" s="3"/>
      <c r="R91" s="3">
        <v>2500</v>
      </c>
      <c r="S91" s="3">
        <f aca="true" t="shared" si="13" ref="S91:S130">+R91-P91</f>
        <v>2500</v>
      </c>
      <c r="T91" s="3"/>
      <c r="U91" s="3"/>
      <c r="V91" s="3"/>
      <c r="W91" s="3"/>
    </row>
    <row r="92" spans="2:23" ht="12.75">
      <c r="B92" s="2" t="s">
        <v>27</v>
      </c>
      <c r="C92" s="2"/>
      <c r="D92" s="3"/>
      <c r="E92" s="3"/>
      <c r="F92" s="3"/>
      <c r="G92" s="3"/>
      <c r="H92" s="3"/>
      <c r="I92" s="19"/>
      <c r="J92" s="19"/>
      <c r="K92" s="19"/>
      <c r="L92" s="19"/>
      <c r="M92" s="19"/>
      <c r="N92" s="19"/>
      <c r="O92" s="19"/>
      <c r="P92" s="3">
        <f t="shared" si="12"/>
        <v>0</v>
      </c>
      <c r="Q92" s="3"/>
      <c r="R92" s="3">
        <v>35450</v>
      </c>
      <c r="S92" s="3">
        <f t="shared" si="13"/>
        <v>35450</v>
      </c>
      <c r="T92" s="3"/>
      <c r="U92" s="3"/>
      <c r="V92" s="3"/>
      <c r="W92" s="3"/>
    </row>
    <row r="93" spans="2:23" ht="12.75">
      <c r="B93" s="2" t="s">
        <v>82</v>
      </c>
      <c r="C93" s="2"/>
      <c r="D93" s="3"/>
      <c r="E93" s="3"/>
      <c r="F93" s="3"/>
      <c r="G93" s="3"/>
      <c r="H93" s="3"/>
      <c r="I93" s="19"/>
      <c r="J93" s="19"/>
      <c r="K93" s="19"/>
      <c r="L93" s="19"/>
      <c r="M93" s="19"/>
      <c r="N93" s="19"/>
      <c r="O93" s="19"/>
      <c r="P93" s="3">
        <f t="shared" si="12"/>
        <v>0</v>
      </c>
      <c r="Q93" s="3"/>
      <c r="R93" s="3"/>
      <c r="S93" s="3"/>
      <c r="T93" s="3"/>
      <c r="U93" s="3"/>
      <c r="V93" s="3"/>
      <c r="W93" s="3"/>
    </row>
    <row r="94" spans="2:23" ht="12.75">
      <c r="B94" s="2" t="s">
        <v>99</v>
      </c>
      <c r="C94" s="2"/>
      <c r="D94" s="3"/>
      <c r="E94" s="3"/>
      <c r="F94" s="3"/>
      <c r="G94" s="3"/>
      <c r="H94" s="3"/>
      <c r="I94" s="19"/>
      <c r="J94" s="19"/>
      <c r="K94" s="19"/>
      <c r="L94" s="19"/>
      <c r="M94" s="19"/>
      <c r="N94" s="19"/>
      <c r="O94" s="19"/>
      <c r="P94" s="3">
        <f t="shared" si="12"/>
        <v>0</v>
      </c>
      <c r="Q94" s="3"/>
      <c r="R94" s="3"/>
      <c r="S94" s="3"/>
      <c r="T94" s="3"/>
      <c r="U94" s="3"/>
      <c r="V94" s="3"/>
      <c r="W94" s="3"/>
    </row>
    <row r="95" spans="1:23" ht="12.75">
      <c r="A95" s="1" t="s">
        <v>81</v>
      </c>
      <c r="B95" s="2" t="s">
        <v>88</v>
      </c>
      <c r="C95" s="2"/>
      <c r="D95" s="5"/>
      <c r="E95" s="5"/>
      <c r="F95" s="5"/>
      <c r="G95" s="5"/>
      <c r="H95" s="5"/>
      <c r="I95" s="20"/>
      <c r="J95" s="20"/>
      <c r="K95" s="20"/>
      <c r="L95" s="20"/>
      <c r="M95" s="20"/>
      <c r="N95" s="20"/>
      <c r="O95" s="20"/>
      <c r="P95" s="5">
        <f t="shared" si="12"/>
        <v>0</v>
      </c>
      <c r="Q95" s="3"/>
      <c r="R95" s="3">
        <v>6480</v>
      </c>
      <c r="S95" s="3">
        <f t="shared" si="13"/>
        <v>6480</v>
      </c>
      <c r="T95" s="3"/>
      <c r="U95" s="3"/>
      <c r="V95" s="3"/>
      <c r="W95" s="3"/>
    </row>
    <row r="96" spans="2:23" ht="12.75">
      <c r="B96" s="2" t="s">
        <v>83</v>
      </c>
      <c r="C96" s="2"/>
      <c r="D96" s="3">
        <f>SUM(D90:D95)</f>
        <v>0</v>
      </c>
      <c r="E96" s="3">
        <f aca="true" t="shared" si="14" ref="E96:O96">SUM(E90:E95)</f>
        <v>0</v>
      </c>
      <c r="F96" s="3">
        <f t="shared" si="14"/>
        <v>0</v>
      </c>
      <c r="G96" s="3">
        <f t="shared" si="14"/>
        <v>0</v>
      </c>
      <c r="H96" s="3">
        <f t="shared" si="14"/>
        <v>0</v>
      </c>
      <c r="I96" s="3">
        <f t="shared" si="14"/>
        <v>0</v>
      </c>
      <c r="J96" s="3">
        <f t="shared" si="14"/>
        <v>0</v>
      </c>
      <c r="K96" s="3">
        <f t="shared" si="14"/>
        <v>0</v>
      </c>
      <c r="L96" s="3">
        <f t="shared" si="14"/>
        <v>0</v>
      </c>
      <c r="M96" s="3">
        <f t="shared" si="14"/>
        <v>0</v>
      </c>
      <c r="N96" s="3">
        <f t="shared" si="14"/>
        <v>0</v>
      </c>
      <c r="O96" s="3">
        <f t="shared" si="14"/>
        <v>0</v>
      </c>
      <c r="P96" s="3">
        <f t="shared" si="12"/>
        <v>0</v>
      </c>
      <c r="Q96" s="3"/>
      <c r="R96" s="3">
        <v>0</v>
      </c>
      <c r="S96" s="3">
        <f t="shared" si="13"/>
        <v>0</v>
      </c>
      <c r="T96" s="3"/>
      <c r="U96" s="3"/>
      <c r="V96" s="3"/>
      <c r="W96" s="3"/>
    </row>
    <row r="97" spans="2:23" ht="12.75">
      <c r="B97" s="2"/>
      <c r="C97" s="2"/>
      <c r="D97" s="3"/>
      <c r="E97" s="3"/>
      <c r="F97" s="3"/>
      <c r="G97" s="3"/>
      <c r="H97" s="3"/>
      <c r="I97" s="19"/>
      <c r="J97" s="19"/>
      <c r="K97" s="19"/>
      <c r="L97" s="19"/>
      <c r="M97" s="19"/>
      <c r="N97" s="19"/>
      <c r="O97" s="19"/>
      <c r="P97" s="3">
        <f t="shared" si="12"/>
        <v>0</v>
      </c>
      <c r="Q97" s="3"/>
      <c r="R97" s="3">
        <v>10250</v>
      </c>
      <c r="S97" s="3">
        <f t="shared" si="13"/>
        <v>10250</v>
      </c>
      <c r="T97" s="3"/>
      <c r="U97" s="3"/>
      <c r="V97" s="3"/>
      <c r="W97" s="3"/>
    </row>
    <row r="98" spans="2:23" ht="12.75">
      <c r="B98" s="2" t="s">
        <v>15</v>
      </c>
      <c r="C98" s="2"/>
      <c r="D98" s="3"/>
      <c r="E98" s="3"/>
      <c r="F98" s="3"/>
      <c r="G98" s="3"/>
      <c r="H98" s="3"/>
      <c r="I98" s="19"/>
      <c r="J98" s="19"/>
      <c r="K98" s="19"/>
      <c r="L98" s="19"/>
      <c r="M98" s="19"/>
      <c r="N98" s="19"/>
      <c r="O98" s="19"/>
      <c r="P98" s="3">
        <f t="shared" si="12"/>
        <v>0</v>
      </c>
      <c r="Q98" s="3"/>
      <c r="R98" s="3">
        <v>0</v>
      </c>
      <c r="S98" s="3">
        <f t="shared" si="13"/>
        <v>0</v>
      </c>
      <c r="T98" s="3"/>
      <c r="U98" s="3"/>
      <c r="V98" s="3"/>
      <c r="W98" s="3"/>
    </row>
    <row r="99" spans="2:23" ht="12.75">
      <c r="B99" s="2" t="s">
        <v>62</v>
      </c>
      <c r="C99" s="2"/>
      <c r="D99" s="3"/>
      <c r="E99" s="3"/>
      <c r="F99" s="3"/>
      <c r="G99" s="3"/>
      <c r="H99" s="3"/>
      <c r="I99" s="19"/>
      <c r="J99" s="19"/>
      <c r="K99" s="19"/>
      <c r="L99" s="19"/>
      <c r="M99" s="19"/>
      <c r="N99" s="19"/>
      <c r="O99" s="19"/>
      <c r="P99" s="3">
        <f t="shared" si="12"/>
        <v>0</v>
      </c>
      <c r="Q99" s="3"/>
      <c r="R99" s="3">
        <v>1500</v>
      </c>
      <c r="S99" s="3">
        <f t="shared" si="13"/>
        <v>1500</v>
      </c>
      <c r="T99" s="3"/>
      <c r="U99" s="3"/>
      <c r="V99" s="3"/>
      <c r="W99" s="3"/>
    </row>
    <row r="100" spans="2:23" ht="12.75">
      <c r="B100" s="2" t="s">
        <v>16</v>
      </c>
      <c r="C100" s="2"/>
      <c r="D100" s="3"/>
      <c r="E100" s="3"/>
      <c r="F100" s="3"/>
      <c r="G100" s="3"/>
      <c r="H100" s="3"/>
      <c r="I100" s="19"/>
      <c r="J100" s="19"/>
      <c r="K100" s="19"/>
      <c r="L100" s="19"/>
      <c r="M100" s="19"/>
      <c r="N100" s="19"/>
      <c r="O100" s="19"/>
      <c r="P100" s="3">
        <f t="shared" si="12"/>
        <v>0</v>
      </c>
      <c r="Q100" s="3"/>
      <c r="R100" s="3">
        <v>2900</v>
      </c>
      <c r="S100" s="3">
        <f t="shared" si="13"/>
        <v>2900</v>
      </c>
      <c r="T100" s="3"/>
      <c r="U100" s="3"/>
      <c r="V100" s="3"/>
      <c r="W100" s="3"/>
    </row>
    <row r="101" spans="2:23" ht="12.75">
      <c r="B101" s="2" t="s">
        <v>17</v>
      </c>
      <c r="C101" s="2"/>
      <c r="D101" s="3"/>
      <c r="E101" s="3"/>
      <c r="F101" s="3"/>
      <c r="G101" s="3"/>
      <c r="H101" s="3"/>
      <c r="I101" s="19"/>
      <c r="J101" s="19"/>
      <c r="K101" s="19"/>
      <c r="L101" s="19"/>
      <c r="M101" s="19"/>
      <c r="N101" s="19"/>
      <c r="O101" s="19"/>
      <c r="P101" s="3">
        <f t="shared" si="12"/>
        <v>0</v>
      </c>
      <c r="Q101" s="3"/>
      <c r="R101" s="3">
        <v>0</v>
      </c>
      <c r="S101" s="3">
        <f t="shared" si="13"/>
        <v>0</v>
      </c>
      <c r="T101" s="3"/>
      <c r="U101" s="3"/>
      <c r="V101" s="3"/>
      <c r="W101" s="3"/>
    </row>
    <row r="102" spans="2:23" ht="12.75">
      <c r="B102" s="2" t="s">
        <v>35</v>
      </c>
      <c r="C102" s="2"/>
      <c r="D102" s="3"/>
      <c r="E102" s="3"/>
      <c r="F102" s="3"/>
      <c r="G102" s="3"/>
      <c r="H102" s="3"/>
      <c r="I102" s="19"/>
      <c r="J102" s="19"/>
      <c r="K102" s="19"/>
      <c r="L102" s="19"/>
      <c r="M102" s="19"/>
      <c r="N102" s="19"/>
      <c r="O102" s="19"/>
      <c r="P102" s="3">
        <f t="shared" si="12"/>
        <v>0</v>
      </c>
      <c r="Q102" s="3"/>
      <c r="R102" s="3">
        <v>20120</v>
      </c>
      <c r="S102" s="3">
        <f t="shared" si="13"/>
        <v>20120</v>
      </c>
      <c r="T102" s="3"/>
      <c r="U102" s="3"/>
      <c r="V102" s="3"/>
      <c r="W102" s="3"/>
    </row>
    <row r="103" spans="2:23" ht="12.75">
      <c r="B103" s="2" t="s">
        <v>63</v>
      </c>
      <c r="C103" s="2"/>
      <c r="D103" s="3"/>
      <c r="E103" s="3"/>
      <c r="F103" s="3"/>
      <c r="G103" s="3"/>
      <c r="H103" s="3"/>
      <c r="I103" s="19"/>
      <c r="J103" s="19"/>
      <c r="K103" s="19"/>
      <c r="L103" s="19"/>
      <c r="M103" s="19"/>
      <c r="N103" s="19"/>
      <c r="O103" s="19"/>
      <c r="P103" s="3">
        <f t="shared" si="12"/>
        <v>0</v>
      </c>
      <c r="Q103" s="3"/>
      <c r="R103" s="3">
        <v>2500</v>
      </c>
      <c r="S103" s="3">
        <f t="shared" si="13"/>
        <v>2500</v>
      </c>
      <c r="T103" s="3"/>
      <c r="U103" s="3"/>
      <c r="V103" s="3"/>
      <c r="W103" s="3"/>
    </row>
    <row r="104" spans="2:23" ht="12.75">
      <c r="B104" s="2" t="s">
        <v>18</v>
      </c>
      <c r="C104" s="2"/>
      <c r="D104" s="3"/>
      <c r="E104" s="3"/>
      <c r="F104" s="3"/>
      <c r="G104" s="3"/>
      <c r="H104" s="3"/>
      <c r="I104" s="19"/>
      <c r="J104" s="19"/>
      <c r="K104" s="19"/>
      <c r="L104" s="19"/>
      <c r="M104" s="19"/>
      <c r="N104" s="19"/>
      <c r="O104" s="19"/>
      <c r="P104" s="3">
        <f t="shared" si="12"/>
        <v>0</v>
      </c>
      <c r="Q104" s="3"/>
      <c r="R104" s="3">
        <v>6000</v>
      </c>
      <c r="S104" s="3">
        <f t="shared" si="13"/>
        <v>6000</v>
      </c>
      <c r="T104" s="3"/>
      <c r="U104" s="3"/>
      <c r="V104" s="3"/>
      <c r="W104" s="3"/>
    </row>
    <row r="105" spans="2:23" ht="12.75">
      <c r="B105" s="2" t="s">
        <v>19</v>
      </c>
      <c r="C105" s="4"/>
      <c r="D105" s="3"/>
      <c r="E105" s="3"/>
      <c r="F105" s="3"/>
      <c r="G105" s="3"/>
      <c r="H105" s="3"/>
      <c r="I105" s="19"/>
      <c r="J105" s="19"/>
      <c r="K105" s="19"/>
      <c r="L105" s="19"/>
      <c r="M105" s="19"/>
      <c r="N105" s="19"/>
      <c r="O105" s="19"/>
      <c r="P105" s="3">
        <f t="shared" si="12"/>
        <v>0</v>
      </c>
      <c r="Q105" s="3"/>
      <c r="R105" s="3">
        <v>0</v>
      </c>
      <c r="S105" s="3">
        <f t="shared" si="13"/>
        <v>0</v>
      </c>
      <c r="T105" s="3"/>
      <c r="U105" s="3"/>
      <c r="V105" s="3"/>
      <c r="W105" s="3"/>
    </row>
    <row r="106" spans="2:23" ht="12.75">
      <c r="B106" s="2" t="s">
        <v>87</v>
      </c>
      <c r="C106" s="2"/>
      <c r="D106" s="3"/>
      <c r="E106" s="3"/>
      <c r="F106" s="3"/>
      <c r="G106" s="3"/>
      <c r="H106" s="3"/>
      <c r="I106" s="19"/>
      <c r="J106" s="19"/>
      <c r="K106" s="19"/>
      <c r="L106" s="19"/>
      <c r="M106" s="19"/>
      <c r="N106" s="19"/>
      <c r="O106" s="19"/>
      <c r="P106" s="3">
        <f t="shared" si="12"/>
        <v>0</v>
      </c>
      <c r="Q106" s="3"/>
      <c r="R106" s="3">
        <v>3000</v>
      </c>
      <c r="S106" s="3">
        <f t="shared" si="13"/>
        <v>3000</v>
      </c>
      <c r="T106" s="3"/>
      <c r="U106" s="3"/>
      <c r="V106" s="3"/>
      <c r="W106" s="3"/>
    </row>
    <row r="107" spans="2:23" ht="12.75">
      <c r="B107" s="2" t="s">
        <v>20</v>
      </c>
      <c r="C107" s="2"/>
      <c r="D107" s="3"/>
      <c r="E107" s="3"/>
      <c r="F107" s="3"/>
      <c r="G107" s="3"/>
      <c r="H107" s="3"/>
      <c r="I107" s="19"/>
      <c r="J107" s="19"/>
      <c r="K107" s="19"/>
      <c r="L107" s="19"/>
      <c r="M107" s="19"/>
      <c r="N107" s="19"/>
      <c r="O107" s="19"/>
      <c r="P107" s="3">
        <f t="shared" si="12"/>
        <v>0</v>
      </c>
      <c r="Q107" s="3"/>
      <c r="R107" s="3">
        <v>400</v>
      </c>
      <c r="S107" s="3">
        <f t="shared" si="13"/>
        <v>400</v>
      </c>
      <c r="T107" s="3"/>
      <c r="U107" s="3"/>
      <c r="V107" s="3"/>
      <c r="W107" s="3"/>
    </row>
    <row r="108" spans="2:23" ht="12.75">
      <c r="B108" s="2" t="s">
        <v>21</v>
      </c>
      <c r="C108" s="2"/>
      <c r="D108" s="3"/>
      <c r="E108" s="3"/>
      <c r="F108" s="3"/>
      <c r="G108" s="3"/>
      <c r="H108" s="3"/>
      <c r="I108" s="19"/>
      <c r="J108" s="19"/>
      <c r="K108" s="19"/>
      <c r="L108" s="19"/>
      <c r="M108" s="19"/>
      <c r="N108" s="19"/>
      <c r="O108" s="19"/>
      <c r="P108" s="3">
        <f t="shared" si="12"/>
        <v>0</v>
      </c>
      <c r="Q108" s="3"/>
      <c r="R108" s="3">
        <v>0</v>
      </c>
      <c r="S108" s="3">
        <f t="shared" si="13"/>
        <v>0</v>
      </c>
      <c r="T108" s="3"/>
      <c r="U108" s="3"/>
      <c r="V108" s="3"/>
      <c r="W108" s="3"/>
    </row>
    <row r="109" spans="2:23" ht="12.75">
      <c r="B109" s="2" t="s">
        <v>22</v>
      </c>
      <c r="C109" s="2"/>
      <c r="D109" s="3"/>
      <c r="E109" s="3"/>
      <c r="F109" s="3"/>
      <c r="G109" s="3"/>
      <c r="H109" s="3"/>
      <c r="I109" s="19"/>
      <c r="J109" s="19"/>
      <c r="K109" s="19"/>
      <c r="L109" s="19"/>
      <c r="M109" s="19"/>
      <c r="N109" s="19"/>
      <c r="O109" s="19"/>
      <c r="P109" s="3">
        <f t="shared" si="12"/>
        <v>0</v>
      </c>
      <c r="Q109" s="3"/>
      <c r="R109" s="3">
        <v>19250</v>
      </c>
      <c r="S109" s="3">
        <f t="shared" si="13"/>
        <v>19250</v>
      </c>
      <c r="T109" s="3"/>
      <c r="U109" s="3"/>
      <c r="V109" s="3"/>
      <c r="W109" s="3"/>
    </row>
    <row r="110" spans="2:23" ht="12.75">
      <c r="B110" s="2" t="s">
        <v>23</v>
      </c>
      <c r="C110" s="2"/>
      <c r="D110" s="3"/>
      <c r="E110" s="3"/>
      <c r="F110" s="3"/>
      <c r="G110" s="3"/>
      <c r="H110" s="3"/>
      <c r="I110" s="19"/>
      <c r="J110" s="19"/>
      <c r="K110" s="19"/>
      <c r="L110" s="19"/>
      <c r="M110" s="19"/>
      <c r="N110" s="19"/>
      <c r="O110" s="19"/>
      <c r="P110" s="3">
        <f>SUM(D110:O110)</f>
        <v>0</v>
      </c>
      <c r="Q110" s="3"/>
      <c r="R110" s="3">
        <v>0</v>
      </c>
      <c r="S110" s="3">
        <f t="shared" si="13"/>
        <v>0</v>
      </c>
      <c r="T110" s="3"/>
      <c r="U110" s="3"/>
      <c r="V110" s="3"/>
      <c r="W110" s="3"/>
    </row>
    <row r="111" spans="2:23" ht="12.75">
      <c r="B111" s="2" t="s">
        <v>24</v>
      </c>
      <c r="C111" s="2"/>
      <c r="D111" s="3"/>
      <c r="E111" s="3"/>
      <c r="F111" s="3"/>
      <c r="G111" s="3"/>
      <c r="H111" s="3"/>
      <c r="I111" s="19"/>
      <c r="J111" s="19"/>
      <c r="K111" s="19"/>
      <c r="L111" s="19"/>
      <c r="M111" s="19"/>
      <c r="N111" s="19"/>
      <c r="O111" s="19"/>
      <c r="P111" s="3">
        <f aca="true" t="shared" si="15" ref="P111:P130">SUM(D111:O111)</f>
        <v>0</v>
      </c>
      <c r="Q111" s="3"/>
      <c r="R111" s="3">
        <v>12350</v>
      </c>
      <c r="S111" s="3">
        <f t="shared" si="13"/>
        <v>12350</v>
      </c>
      <c r="T111" s="3"/>
      <c r="U111" s="14"/>
      <c r="V111" s="3"/>
      <c r="W111" s="3"/>
    </row>
    <row r="112" spans="2:23" ht="12.75">
      <c r="B112" s="2" t="s">
        <v>25</v>
      </c>
      <c r="C112" s="2"/>
      <c r="D112" s="3"/>
      <c r="E112" s="3"/>
      <c r="F112" s="3"/>
      <c r="G112" s="3"/>
      <c r="H112" s="3"/>
      <c r="I112" s="19"/>
      <c r="J112" s="19"/>
      <c r="K112" s="19"/>
      <c r="L112" s="19"/>
      <c r="M112" s="19"/>
      <c r="N112" s="19"/>
      <c r="O112" s="19"/>
      <c r="P112" s="3">
        <f t="shared" si="15"/>
        <v>0</v>
      </c>
      <c r="Q112" s="3"/>
      <c r="R112" s="3">
        <v>3024</v>
      </c>
      <c r="S112" s="3">
        <f t="shared" si="13"/>
        <v>3024</v>
      </c>
      <c r="T112" s="3"/>
      <c r="U112" s="3"/>
      <c r="V112" s="3"/>
      <c r="W112" s="3"/>
    </row>
    <row r="113" spans="2:23" ht="12.75">
      <c r="B113" s="2" t="s">
        <v>66</v>
      </c>
      <c r="C113" s="2"/>
      <c r="D113" s="3"/>
      <c r="E113" s="3"/>
      <c r="F113" s="3"/>
      <c r="G113" s="3"/>
      <c r="H113" s="3"/>
      <c r="I113" s="19"/>
      <c r="J113" s="19"/>
      <c r="K113" s="19"/>
      <c r="L113" s="19"/>
      <c r="M113" s="19"/>
      <c r="N113" s="19"/>
      <c r="O113" s="19"/>
      <c r="P113" s="3">
        <f t="shared" si="15"/>
        <v>0</v>
      </c>
      <c r="Q113" s="3"/>
      <c r="R113" s="3">
        <v>300</v>
      </c>
      <c r="S113" s="3">
        <f t="shared" si="13"/>
        <v>300</v>
      </c>
      <c r="T113" s="3"/>
      <c r="U113" s="3"/>
      <c r="V113" s="3"/>
      <c r="W113" s="3"/>
    </row>
    <row r="114" spans="2:23" ht="12.75">
      <c r="B114" s="2" t="s">
        <v>26</v>
      </c>
      <c r="C114" s="2"/>
      <c r="D114" s="3"/>
      <c r="E114" s="3"/>
      <c r="F114" s="3"/>
      <c r="G114" s="3"/>
      <c r="H114" s="3"/>
      <c r="I114" s="19"/>
      <c r="J114" s="19"/>
      <c r="K114" s="19"/>
      <c r="L114" s="19"/>
      <c r="M114" s="19"/>
      <c r="N114" s="19"/>
      <c r="O114" s="19"/>
      <c r="P114" s="3">
        <f t="shared" si="15"/>
        <v>0</v>
      </c>
      <c r="Q114" s="3"/>
      <c r="R114" s="3">
        <v>250</v>
      </c>
      <c r="S114" s="3">
        <f>+R114-Q120</f>
        <v>250</v>
      </c>
      <c r="T114" s="3"/>
      <c r="U114" s="3"/>
      <c r="V114" s="3"/>
      <c r="W114" s="3"/>
    </row>
    <row r="115" spans="2:23" ht="12.75">
      <c r="B115" s="2" t="s">
        <v>100</v>
      </c>
      <c r="C115" s="2"/>
      <c r="D115" s="3"/>
      <c r="E115" s="3"/>
      <c r="F115" s="3"/>
      <c r="G115" s="3"/>
      <c r="H115" s="3"/>
      <c r="I115" s="19"/>
      <c r="J115" s="19"/>
      <c r="K115" s="19"/>
      <c r="L115" s="19"/>
      <c r="M115" s="19"/>
      <c r="N115" s="19"/>
      <c r="O115" s="19"/>
      <c r="P115" s="3">
        <f t="shared" si="15"/>
        <v>0</v>
      </c>
      <c r="Q115" s="3"/>
      <c r="R115" s="3"/>
      <c r="S115" s="3"/>
      <c r="T115" s="3"/>
      <c r="U115" s="3"/>
      <c r="V115" s="3"/>
      <c r="W115" s="3"/>
    </row>
    <row r="116" spans="2:23" ht="12.75">
      <c r="B116" s="2" t="s">
        <v>101</v>
      </c>
      <c r="C116" s="2"/>
      <c r="D116" s="3"/>
      <c r="E116" s="3"/>
      <c r="F116" s="3"/>
      <c r="G116" s="3"/>
      <c r="H116" s="3"/>
      <c r="I116" s="19"/>
      <c r="J116" s="19"/>
      <c r="K116" s="19"/>
      <c r="L116" s="19"/>
      <c r="M116" s="19"/>
      <c r="N116" s="19"/>
      <c r="O116" s="19"/>
      <c r="P116" s="3">
        <f t="shared" si="15"/>
        <v>0</v>
      </c>
      <c r="Q116" s="3"/>
      <c r="R116" s="3"/>
      <c r="S116" s="3"/>
      <c r="T116" s="3"/>
      <c r="U116" s="3"/>
      <c r="V116" s="3"/>
      <c r="W116" s="3"/>
    </row>
    <row r="117" spans="2:23" ht="12.75">
      <c r="B117" s="2" t="s">
        <v>102</v>
      </c>
      <c r="C117" s="2"/>
      <c r="D117" s="3"/>
      <c r="E117" s="3"/>
      <c r="F117" s="3"/>
      <c r="G117" s="3"/>
      <c r="H117" s="3"/>
      <c r="I117" s="19"/>
      <c r="J117" s="19"/>
      <c r="K117" s="19"/>
      <c r="L117" s="19"/>
      <c r="M117" s="19"/>
      <c r="N117" s="19"/>
      <c r="O117" s="19"/>
      <c r="P117" s="3">
        <f t="shared" si="15"/>
        <v>0</v>
      </c>
      <c r="Q117" s="3"/>
      <c r="R117" s="3"/>
      <c r="S117" s="3"/>
      <c r="T117" s="3"/>
      <c r="U117" s="3"/>
      <c r="V117" s="3"/>
      <c r="W117" s="3"/>
    </row>
    <row r="118" spans="2:23" ht="12.75">
      <c r="B118" s="2" t="s">
        <v>103</v>
      </c>
      <c r="C118" s="2"/>
      <c r="D118" s="3"/>
      <c r="E118" s="3"/>
      <c r="F118" s="3"/>
      <c r="G118" s="3"/>
      <c r="H118" s="3"/>
      <c r="I118" s="19"/>
      <c r="J118" s="19"/>
      <c r="K118" s="19"/>
      <c r="L118" s="19"/>
      <c r="M118" s="19"/>
      <c r="N118" s="19"/>
      <c r="O118" s="19"/>
      <c r="P118" s="3">
        <f t="shared" si="15"/>
        <v>0</v>
      </c>
      <c r="Q118" s="3"/>
      <c r="R118" s="3"/>
      <c r="S118" s="3"/>
      <c r="T118" s="3"/>
      <c r="U118" s="3"/>
      <c r="V118" s="3"/>
      <c r="W118" s="3"/>
    </row>
    <row r="119" spans="2:23" ht="12.75">
      <c r="B119" s="2" t="s">
        <v>104</v>
      </c>
      <c r="C119" s="2"/>
      <c r="D119" s="3"/>
      <c r="E119" s="3"/>
      <c r="F119" s="3"/>
      <c r="G119" s="3"/>
      <c r="H119" s="3"/>
      <c r="I119" s="19"/>
      <c r="J119" s="19"/>
      <c r="K119" s="19"/>
      <c r="L119" s="19"/>
      <c r="M119" s="19"/>
      <c r="N119" s="19"/>
      <c r="O119" s="19"/>
      <c r="P119" s="3">
        <f t="shared" si="15"/>
        <v>0</v>
      </c>
      <c r="Q119" s="3"/>
      <c r="R119" s="3"/>
      <c r="S119" s="3"/>
      <c r="T119" s="3"/>
      <c r="U119" s="3"/>
      <c r="V119" s="3"/>
      <c r="W119" s="3"/>
    </row>
    <row r="120" spans="2:23" ht="12.75">
      <c r="B120" s="2" t="s">
        <v>28</v>
      </c>
      <c r="C120" s="2"/>
      <c r="D120" s="3"/>
      <c r="E120" s="3"/>
      <c r="F120" s="3"/>
      <c r="G120" s="3"/>
      <c r="H120" s="3"/>
      <c r="I120" s="19"/>
      <c r="J120" s="19"/>
      <c r="K120" s="19"/>
      <c r="L120" s="19"/>
      <c r="M120" s="19"/>
      <c r="N120" s="19"/>
      <c r="O120" s="19"/>
      <c r="P120" s="3">
        <f t="shared" si="15"/>
        <v>0</v>
      </c>
      <c r="Q120" s="3"/>
      <c r="R120" s="3">
        <v>0</v>
      </c>
      <c r="S120" s="3">
        <f t="shared" si="13"/>
        <v>0</v>
      </c>
      <c r="T120" s="3"/>
      <c r="U120" s="3"/>
      <c r="V120" s="3"/>
      <c r="W120" s="3"/>
    </row>
    <row r="121" spans="2:23" ht="12.75">
      <c r="B121" s="2" t="s">
        <v>29</v>
      </c>
      <c r="C121" s="2"/>
      <c r="D121" s="3"/>
      <c r="E121" s="3"/>
      <c r="F121" s="3"/>
      <c r="G121" s="3"/>
      <c r="H121" s="3"/>
      <c r="I121" s="19"/>
      <c r="J121" s="19"/>
      <c r="K121" s="19"/>
      <c r="L121" s="19"/>
      <c r="M121" s="19"/>
      <c r="N121" s="19"/>
      <c r="O121" s="19"/>
      <c r="P121" s="3">
        <f t="shared" si="15"/>
        <v>0</v>
      </c>
      <c r="Q121" s="3"/>
      <c r="R121" s="3">
        <v>0</v>
      </c>
      <c r="S121" s="3">
        <f t="shared" si="13"/>
        <v>0</v>
      </c>
      <c r="T121" s="3"/>
      <c r="U121" s="3"/>
      <c r="V121" s="3"/>
      <c r="W121" s="3"/>
    </row>
    <row r="122" spans="2:23" ht="12.75">
      <c r="B122" s="2" t="s">
        <v>30</v>
      </c>
      <c r="C122" s="2"/>
      <c r="D122" s="3"/>
      <c r="E122" s="3"/>
      <c r="F122" s="3"/>
      <c r="G122" s="3"/>
      <c r="H122" s="3"/>
      <c r="I122" s="19"/>
      <c r="J122" s="19"/>
      <c r="K122" s="19"/>
      <c r="L122" s="19"/>
      <c r="M122" s="19"/>
      <c r="N122" s="19"/>
      <c r="O122" s="19"/>
      <c r="P122" s="3">
        <f t="shared" si="15"/>
        <v>0</v>
      </c>
      <c r="Q122" s="3"/>
      <c r="R122" s="3">
        <v>0</v>
      </c>
      <c r="S122" s="3">
        <f t="shared" si="13"/>
        <v>0</v>
      </c>
      <c r="T122" s="3"/>
      <c r="U122" s="3"/>
      <c r="V122" s="3"/>
      <c r="W122" s="3"/>
    </row>
    <row r="123" spans="2:23" ht="12.75">
      <c r="B123" s="2" t="s">
        <v>64</v>
      </c>
      <c r="C123" s="2"/>
      <c r="D123" s="3"/>
      <c r="E123" s="3"/>
      <c r="F123" s="3"/>
      <c r="G123" s="3"/>
      <c r="H123" s="3"/>
      <c r="I123" s="19"/>
      <c r="J123" s="19"/>
      <c r="K123" s="19"/>
      <c r="L123" s="19"/>
      <c r="M123" s="19"/>
      <c r="N123" s="19"/>
      <c r="O123" s="19"/>
      <c r="P123" s="3">
        <f t="shared" si="15"/>
        <v>0</v>
      </c>
      <c r="Q123" s="3"/>
      <c r="R123" s="3">
        <v>0</v>
      </c>
      <c r="S123" s="3">
        <f t="shared" si="13"/>
        <v>0</v>
      </c>
      <c r="T123" s="3"/>
      <c r="U123" s="3"/>
      <c r="V123" s="3"/>
      <c r="W123" s="3"/>
    </row>
    <row r="124" spans="2:23" ht="12.75">
      <c r="B124" s="2" t="s">
        <v>105</v>
      </c>
      <c r="C124" s="2"/>
      <c r="D124" s="3"/>
      <c r="E124" s="3"/>
      <c r="F124" s="3"/>
      <c r="G124" s="3"/>
      <c r="H124" s="3"/>
      <c r="I124" s="19"/>
      <c r="J124" s="19"/>
      <c r="K124" s="19"/>
      <c r="L124" s="19"/>
      <c r="M124" s="19"/>
      <c r="N124" s="19"/>
      <c r="O124" s="19"/>
      <c r="P124" s="3">
        <f t="shared" si="15"/>
        <v>0</v>
      </c>
      <c r="Q124" s="3"/>
      <c r="R124" s="3">
        <v>0</v>
      </c>
      <c r="S124" s="3">
        <f t="shared" si="13"/>
        <v>0</v>
      </c>
      <c r="T124" s="3"/>
      <c r="U124" s="3"/>
      <c r="V124" s="3"/>
      <c r="W124" s="3"/>
    </row>
    <row r="125" spans="2:23" ht="12.75">
      <c r="B125" s="2" t="s">
        <v>31</v>
      </c>
      <c r="C125" s="2"/>
      <c r="D125" s="3"/>
      <c r="E125" s="3"/>
      <c r="F125" s="3"/>
      <c r="G125" s="3"/>
      <c r="H125" s="3"/>
      <c r="I125" s="19"/>
      <c r="J125" s="19"/>
      <c r="K125" s="19"/>
      <c r="L125" s="19"/>
      <c r="M125" s="19"/>
      <c r="N125" s="19"/>
      <c r="O125" s="19"/>
      <c r="P125" s="3">
        <f t="shared" si="15"/>
        <v>0</v>
      </c>
      <c r="Q125" s="3"/>
      <c r="R125" s="3">
        <v>0</v>
      </c>
      <c r="S125" s="3">
        <f t="shared" si="13"/>
        <v>0</v>
      </c>
      <c r="T125" s="3"/>
      <c r="U125" s="3"/>
      <c r="V125" s="3"/>
      <c r="W125" s="3"/>
    </row>
    <row r="126" spans="2:23" ht="12.75">
      <c r="B126" s="2" t="s">
        <v>106</v>
      </c>
      <c r="C126" s="2"/>
      <c r="D126" s="3"/>
      <c r="E126" s="3"/>
      <c r="F126" s="3"/>
      <c r="G126" s="3"/>
      <c r="H126" s="3"/>
      <c r="I126" s="19"/>
      <c r="J126" s="19"/>
      <c r="K126" s="19"/>
      <c r="L126" s="19"/>
      <c r="M126" s="19"/>
      <c r="N126" s="19"/>
      <c r="O126" s="19"/>
      <c r="P126" s="3">
        <f t="shared" si="15"/>
        <v>0</v>
      </c>
      <c r="Q126" s="3"/>
      <c r="R126" s="3"/>
      <c r="S126" s="3"/>
      <c r="T126" s="3"/>
      <c r="U126" s="3"/>
      <c r="V126" s="3"/>
      <c r="W126" s="3"/>
    </row>
    <row r="127" spans="2:23" ht="12.75">
      <c r="B127" s="2" t="s">
        <v>32</v>
      </c>
      <c r="C127" s="2"/>
      <c r="D127" s="3"/>
      <c r="E127" s="3"/>
      <c r="F127" s="3"/>
      <c r="G127" s="3"/>
      <c r="H127" s="3"/>
      <c r="I127" s="19"/>
      <c r="J127" s="19"/>
      <c r="K127" s="19"/>
      <c r="L127" s="19"/>
      <c r="M127" s="19"/>
      <c r="N127" s="19"/>
      <c r="O127" s="19"/>
      <c r="P127" s="3">
        <f t="shared" si="15"/>
        <v>0</v>
      </c>
      <c r="Q127" s="3"/>
      <c r="R127" s="3"/>
      <c r="S127" s="3"/>
      <c r="T127" s="3"/>
      <c r="U127" s="3"/>
      <c r="V127" s="3"/>
      <c r="W127" s="3"/>
    </row>
    <row r="128" spans="2:23" ht="12.75">
      <c r="B128" s="2" t="s">
        <v>33</v>
      </c>
      <c r="C128" s="2"/>
      <c r="D128" s="3"/>
      <c r="E128" s="3"/>
      <c r="F128" s="3"/>
      <c r="G128" s="3"/>
      <c r="H128" s="3"/>
      <c r="I128" s="19"/>
      <c r="J128" s="19"/>
      <c r="K128" s="19"/>
      <c r="L128" s="19"/>
      <c r="M128" s="19"/>
      <c r="N128" s="19"/>
      <c r="O128" s="19"/>
      <c r="P128" s="3">
        <f t="shared" si="15"/>
        <v>0</v>
      </c>
      <c r="Q128" s="3"/>
      <c r="R128" s="3">
        <v>0</v>
      </c>
      <c r="S128" s="3">
        <f t="shared" si="13"/>
        <v>0</v>
      </c>
      <c r="T128" s="3"/>
      <c r="U128" s="3"/>
      <c r="V128" s="3"/>
      <c r="W128" s="3"/>
    </row>
    <row r="129" spans="2:23" ht="12.75">
      <c r="B129" s="2" t="s">
        <v>34</v>
      </c>
      <c r="C129" s="2"/>
      <c r="D129" s="3"/>
      <c r="E129" s="3"/>
      <c r="F129" s="3"/>
      <c r="G129" s="3"/>
      <c r="H129" s="3"/>
      <c r="I129" s="19"/>
      <c r="J129" s="19"/>
      <c r="K129" s="19"/>
      <c r="L129" s="19"/>
      <c r="M129" s="19"/>
      <c r="N129" s="19"/>
      <c r="O129" s="19"/>
      <c r="P129" s="3">
        <f t="shared" si="15"/>
        <v>0</v>
      </c>
      <c r="Q129" s="3"/>
      <c r="R129" s="3">
        <v>18000</v>
      </c>
      <c r="S129" s="3">
        <f t="shared" si="13"/>
        <v>18000</v>
      </c>
      <c r="T129" s="3"/>
      <c r="U129" s="14"/>
      <c r="V129" s="3"/>
      <c r="W129" s="3"/>
    </row>
    <row r="130" spans="2:23" ht="12.75">
      <c r="B130" s="2" t="s">
        <v>84</v>
      </c>
      <c r="C130" s="2"/>
      <c r="D130" s="5"/>
      <c r="E130" s="5"/>
      <c r="F130" s="5"/>
      <c r="G130" s="5"/>
      <c r="H130" s="5"/>
      <c r="I130" s="20"/>
      <c r="J130" s="20"/>
      <c r="K130" s="20"/>
      <c r="L130" s="20"/>
      <c r="M130" s="20"/>
      <c r="N130" s="20"/>
      <c r="O130" s="20"/>
      <c r="P130" s="5">
        <f t="shared" si="15"/>
        <v>0</v>
      </c>
      <c r="Q130" s="3"/>
      <c r="R130" s="5">
        <v>0</v>
      </c>
      <c r="S130" s="5">
        <f t="shared" si="13"/>
        <v>0</v>
      </c>
      <c r="T130" s="3"/>
      <c r="U130" s="3"/>
      <c r="V130" s="3"/>
      <c r="W130" s="3"/>
    </row>
    <row r="131" spans="1:23" s="6" customFormat="1" ht="12.75">
      <c r="A131" s="6" t="s">
        <v>59</v>
      </c>
      <c r="D131" s="7">
        <f>SUM(D96:D130)</f>
        <v>0</v>
      </c>
      <c r="E131" s="7">
        <f aca="true" t="shared" si="16" ref="E131:O131">SUM(E96:E130)</f>
        <v>0</v>
      </c>
      <c r="F131" s="7">
        <f t="shared" si="16"/>
        <v>0</v>
      </c>
      <c r="G131" s="7">
        <f t="shared" si="16"/>
        <v>0</v>
      </c>
      <c r="H131" s="7">
        <f t="shared" si="16"/>
        <v>0</v>
      </c>
      <c r="I131" s="7">
        <f t="shared" si="16"/>
        <v>0</v>
      </c>
      <c r="J131" s="7">
        <f t="shared" si="16"/>
        <v>0</v>
      </c>
      <c r="K131" s="7">
        <f t="shared" si="16"/>
        <v>0</v>
      </c>
      <c r="L131" s="7">
        <f t="shared" si="16"/>
        <v>0</v>
      </c>
      <c r="M131" s="7">
        <f t="shared" si="16"/>
        <v>0</v>
      </c>
      <c r="N131" s="7">
        <f t="shared" si="16"/>
        <v>0</v>
      </c>
      <c r="O131" s="7">
        <f t="shared" si="16"/>
        <v>0</v>
      </c>
      <c r="P131" s="7">
        <f>SUM(P96:P130)</f>
        <v>0</v>
      </c>
      <c r="R131" s="7">
        <f>SUM(R90:R130)</f>
        <v>321120</v>
      </c>
      <c r="S131" s="7">
        <f>SUM(S90:S130)</f>
        <v>321120</v>
      </c>
      <c r="T131" s="8"/>
      <c r="U131" s="8"/>
      <c r="V131" s="8"/>
      <c r="W131" s="8"/>
    </row>
    <row r="132" spans="4:23" ht="12.75">
      <c r="D132" s="3"/>
      <c r="E132" s="3"/>
      <c r="F132" s="3"/>
      <c r="G132" s="3"/>
      <c r="H132" s="3"/>
      <c r="I132" s="3"/>
      <c r="J132" s="15"/>
      <c r="K132" s="15"/>
      <c r="L132" s="15"/>
      <c r="M132" s="15"/>
      <c r="N132" s="15"/>
      <c r="O132" s="19"/>
      <c r="P132" s="3"/>
      <c r="Q132" s="3"/>
      <c r="R132" s="3"/>
      <c r="S132" s="3"/>
      <c r="T132" s="3"/>
      <c r="U132" s="3"/>
      <c r="V132" s="3"/>
      <c r="W132" s="3"/>
    </row>
    <row r="133" spans="1:23" s="12" customFormat="1" ht="13.5" thickBot="1">
      <c r="A133" s="9" t="s">
        <v>60</v>
      </c>
      <c r="B133" s="9"/>
      <c r="C133" s="9"/>
      <c r="D133" s="10">
        <f aca="true" t="shared" si="17" ref="D133:P133">+D88-D131</f>
        <v>0</v>
      </c>
      <c r="E133" s="10">
        <f t="shared" si="17"/>
        <v>0</v>
      </c>
      <c r="F133" s="10">
        <f t="shared" si="17"/>
        <v>0</v>
      </c>
      <c r="G133" s="10">
        <f t="shared" si="17"/>
        <v>0</v>
      </c>
      <c r="H133" s="10">
        <f t="shared" si="17"/>
        <v>0</v>
      </c>
      <c r="I133" s="10">
        <f t="shared" si="17"/>
        <v>0</v>
      </c>
      <c r="J133" s="24">
        <f t="shared" si="17"/>
        <v>0</v>
      </c>
      <c r="K133" s="24">
        <f t="shared" si="17"/>
        <v>0</v>
      </c>
      <c r="L133" s="24">
        <f t="shared" si="17"/>
        <v>0</v>
      </c>
      <c r="M133" s="24">
        <f t="shared" si="17"/>
        <v>0</v>
      </c>
      <c r="N133" s="24">
        <f t="shared" si="17"/>
        <v>0</v>
      </c>
      <c r="O133" s="62">
        <f t="shared" si="17"/>
        <v>0</v>
      </c>
      <c r="P133" s="10">
        <f t="shared" si="17"/>
        <v>0</v>
      </c>
      <c r="Q133" s="11"/>
      <c r="R133" s="10">
        <f>+R88-R131</f>
        <v>-174470</v>
      </c>
      <c r="S133" s="10">
        <f>+P133-R133</f>
        <v>174470</v>
      </c>
      <c r="T133" s="11"/>
      <c r="U133" s="11"/>
      <c r="V133" s="11"/>
      <c r="W133" s="11"/>
    </row>
    <row r="134" spans="4:23" ht="13.5" thickTop="1">
      <c r="D134" s="3"/>
      <c r="E134" s="3"/>
      <c r="F134" s="3"/>
      <c r="G134" s="3"/>
      <c r="H134" s="3"/>
      <c r="I134" s="3"/>
      <c r="J134" s="15"/>
      <c r="K134" s="15"/>
      <c r="L134" s="15"/>
      <c r="M134" s="15"/>
      <c r="N134" s="15"/>
      <c r="O134" s="19"/>
      <c r="P134" s="3"/>
      <c r="Q134" s="3"/>
      <c r="R134" s="3"/>
      <c r="S134" s="3"/>
      <c r="T134" s="3"/>
      <c r="U134" s="3"/>
      <c r="V134" s="3"/>
      <c r="W134" s="3"/>
    </row>
    <row r="135" spans="4:23" ht="12.75">
      <c r="D135" s="3"/>
      <c r="E135" s="3"/>
      <c r="F135" s="3"/>
      <c r="G135" s="3"/>
      <c r="H135" s="3"/>
      <c r="I135" s="3"/>
      <c r="J135" s="15"/>
      <c r="K135" s="15"/>
      <c r="L135" s="15"/>
      <c r="M135" s="15"/>
      <c r="N135" s="15"/>
      <c r="O135" s="19"/>
      <c r="P135" s="3"/>
      <c r="Q135" s="3"/>
      <c r="R135" s="3"/>
      <c r="S135" s="3"/>
      <c r="T135" s="3"/>
      <c r="U135" s="3"/>
      <c r="V135" s="3"/>
      <c r="W135" s="3"/>
    </row>
    <row r="136" spans="4:23" ht="12.75">
      <c r="D136" s="3"/>
      <c r="E136" s="3"/>
      <c r="F136" s="3"/>
      <c r="G136" s="3"/>
      <c r="H136" s="3"/>
      <c r="I136" s="3"/>
      <c r="J136" s="15"/>
      <c r="K136" s="15"/>
      <c r="L136" s="15"/>
      <c r="M136" s="15"/>
      <c r="N136" s="15"/>
      <c r="O136" s="19"/>
      <c r="P136" s="3"/>
      <c r="Q136" s="3"/>
      <c r="R136" s="3"/>
      <c r="S136" s="3"/>
      <c r="T136" s="3"/>
      <c r="U136" s="3"/>
      <c r="V136" s="3"/>
      <c r="W136" s="3"/>
    </row>
    <row r="137" spans="1:21" s="12" customFormat="1" ht="15.75">
      <c r="A137" s="38" t="s">
        <v>2</v>
      </c>
      <c r="B137" s="39"/>
      <c r="C137" s="40"/>
      <c r="D137" s="41" t="s">
        <v>68</v>
      </c>
      <c r="E137" s="41" t="s">
        <v>68</v>
      </c>
      <c r="F137" s="41" t="s">
        <v>68</v>
      </c>
      <c r="G137" s="41" t="s">
        <v>68</v>
      </c>
      <c r="H137" s="41" t="s">
        <v>68</v>
      </c>
      <c r="I137" s="41" t="s">
        <v>68</v>
      </c>
      <c r="J137" s="41" t="s">
        <v>68</v>
      </c>
      <c r="K137" s="41" t="s">
        <v>68</v>
      </c>
      <c r="L137" s="41" t="s">
        <v>68</v>
      </c>
      <c r="M137" s="41" t="s">
        <v>68</v>
      </c>
      <c r="N137" s="41" t="s">
        <v>68</v>
      </c>
      <c r="O137" s="63" t="s">
        <v>68</v>
      </c>
      <c r="P137" s="41" t="s">
        <v>54</v>
      </c>
      <c r="Q137" s="40"/>
      <c r="R137" s="41" t="s">
        <v>56</v>
      </c>
      <c r="S137" s="41"/>
      <c r="T137" s="40"/>
      <c r="U137" s="40"/>
    </row>
    <row r="138" spans="1:21" s="13" customFormat="1" ht="15">
      <c r="A138" s="58" t="s">
        <v>74</v>
      </c>
      <c r="B138" s="39"/>
      <c r="C138" s="39"/>
      <c r="D138" s="42" t="s">
        <v>51</v>
      </c>
      <c r="E138" s="42" t="s">
        <v>37</v>
      </c>
      <c r="F138" s="42" t="s">
        <v>52</v>
      </c>
      <c r="G138" s="42" t="s">
        <v>39</v>
      </c>
      <c r="H138" s="42" t="s">
        <v>40</v>
      </c>
      <c r="I138" s="42" t="s">
        <v>53</v>
      </c>
      <c r="J138" s="42" t="s">
        <v>45</v>
      </c>
      <c r="K138" s="42" t="s">
        <v>46</v>
      </c>
      <c r="L138" s="42" t="s">
        <v>47</v>
      </c>
      <c r="M138" s="42" t="s">
        <v>48</v>
      </c>
      <c r="N138" s="42" t="s">
        <v>49</v>
      </c>
      <c r="O138" s="64" t="s">
        <v>50</v>
      </c>
      <c r="P138" s="42" t="s">
        <v>68</v>
      </c>
      <c r="Q138" s="39"/>
      <c r="R138" s="42" t="s">
        <v>57</v>
      </c>
      <c r="S138" s="42" t="s">
        <v>68</v>
      </c>
      <c r="T138" s="39"/>
      <c r="U138" s="43" t="s">
        <v>70</v>
      </c>
    </row>
    <row r="139" spans="2:3" ht="5.25" customHeight="1">
      <c r="B139" s="2"/>
      <c r="C139" s="2"/>
    </row>
    <row r="140" spans="1:23" ht="12.75">
      <c r="A140" s="12" t="s">
        <v>4</v>
      </c>
      <c r="B140" s="2" t="s">
        <v>91</v>
      </c>
      <c r="C140" s="2"/>
      <c r="D140" s="3">
        <f aca="true" t="shared" si="18" ref="D140:O140">D73-D6</f>
        <v>0</v>
      </c>
      <c r="E140" s="3">
        <f t="shared" si="18"/>
        <v>0</v>
      </c>
      <c r="F140" s="3">
        <f t="shared" si="18"/>
        <v>0</v>
      </c>
      <c r="G140" s="3">
        <f t="shared" si="18"/>
        <v>0</v>
      </c>
      <c r="H140" s="3">
        <f t="shared" si="18"/>
        <v>0</v>
      </c>
      <c r="I140" s="3">
        <f t="shared" si="18"/>
        <v>0</v>
      </c>
      <c r="J140" s="3">
        <f t="shared" si="18"/>
        <v>0</v>
      </c>
      <c r="K140" s="3">
        <f t="shared" si="18"/>
        <v>0</v>
      </c>
      <c r="L140" s="3">
        <f t="shared" si="18"/>
        <v>0</v>
      </c>
      <c r="M140" s="3">
        <f t="shared" si="18"/>
        <v>0</v>
      </c>
      <c r="N140" s="3">
        <f t="shared" si="18"/>
        <v>0</v>
      </c>
      <c r="O140" s="3">
        <f t="shared" si="18"/>
        <v>0</v>
      </c>
      <c r="P140" s="3">
        <f>SUM(D140:O140)</f>
        <v>0</v>
      </c>
      <c r="Q140" s="3"/>
      <c r="R140" s="3">
        <v>85000</v>
      </c>
      <c r="S140" s="3">
        <f>+P140-R140</f>
        <v>-85000</v>
      </c>
      <c r="T140" s="3"/>
      <c r="U140" s="3"/>
      <c r="V140" s="3"/>
      <c r="W140" s="3"/>
    </row>
    <row r="141" spans="2:23" ht="12.75">
      <c r="B141" s="2" t="s">
        <v>6</v>
      </c>
      <c r="C141" s="2"/>
      <c r="D141" s="3">
        <f aca="true" t="shared" si="19" ref="D141:O141">D74-D7</f>
        <v>0</v>
      </c>
      <c r="E141" s="3">
        <f t="shared" si="19"/>
        <v>0</v>
      </c>
      <c r="F141" s="3">
        <f t="shared" si="19"/>
        <v>0</v>
      </c>
      <c r="G141" s="3">
        <f t="shared" si="19"/>
        <v>0</v>
      </c>
      <c r="H141" s="3">
        <f t="shared" si="19"/>
        <v>0</v>
      </c>
      <c r="I141" s="3">
        <f t="shared" si="19"/>
        <v>0</v>
      </c>
      <c r="J141" s="3">
        <f t="shared" si="19"/>
        <v>0</v>
      </c>
      <c r="K141" s="3">
        <f t="shared" si="19"/>
        <v>0</v>
      </c>
      <c r="L141" s="3">
        <f t="shared" si="19"/>
        <v>0</v>
      </c>
      <c r="M141" s="3">
        <f t="shared" si="19"/>
        <v>0</v>
      </c>
      <c r="N141" s="3">
        <f t="shared" si="19"/>
        <v>0</v>
      </c>
      <c r="O141" s="3">
        <f t="shared" si="19"/>
        <v>0</v>
      </c>
      <c r="P141" s="3">
        <f aca="true" t="shared" si="20" ref="P141:P154">SUM(D141:O141)</f>
        <v>0</v>
      </c>
      <c r="Q141" s="3"/>
      <c r="R141" s="3">
        <v>0</v>
      </c>
      <c r="S141" s="3">
        <f>+P141-R141</f>
        <v>0</v>
      </c>
      <c r="T141" s="3"/>
      <c r="U141" s="3"/>
      <c r="V141" s="3"/>
      <c r="W141" s="3"/>
    </row>
    <row r="142" spans="2:23" ht="12.75">
      <c r="B142" s="2" t="s">
        <v>7</v>
      </c>
      <c r="C142" s="2"/>
      <c r="D142" s="3">
        <f aca="true" t="shared" si="21" ref="D142:O142">D75-D8</f>
        <v>0</v>
      </c>
      <c r="E142" s="3">
        <f t="shared" si="21"/>
        <v>0</v>
      </c>
      <c r="F142" s="3">
        <f t="shared" si="21"/>
        <v>0</v>
      </c>
      <c r="G142" s="3">
        <f t="shared" si="21"/>
        <v>0</v>
      </c>
      <c r="H142" s="3">
        <f t="shared" si="21"/>
        <v>0</v>
      </c>
      <c r="I142" s="3">
        <f t="shared" si="21"/>
        <v>0</v>
      </c>
      <c r="J142" s="3">
        <f t="shared" si="21"/>
        <v>0</v>
      </c>
      <c r="K142" s="3">
        <f t="shared" si="21"/>
        <v>0</v>
      </c>
      <c r="L142" s="3">
        <f t="shared" si="21"/>
        <v>0</v>
      </c>
      <c r="M142" s="3">
        <f t="shared" si="21"/>
        <v>0</v>
      </c>
      <c r="N142" s="3">
        <f t="shared" si="21"/>
        <v>0</v>
      </c>
      <c r="O142" s="3">
        <f t="shared" si="21"/>
        <v>0</v>
      </c>
      <c r="P142" s="3">
        <f t="shared" si="20"/>
        <v>0</v>
      </c>
      <c r="Q142" s="3"/>
      <c r="R142" s="3">
        <v>0</v>
      </c>
      <c r="S142" s="3">
        <f>+P142-R142</f>
        <v>0</v>
      </c>
      <c r="T142" s="3"/>
      <c r="U142" s="3"/>
      <c r="V142" s="3"/>
      <c r="W142" s="3"/>
    </row>
    <row r="143" spans="2:23" ht="12.75">
      <c r="B143" s="2" t="s">
        <v>8</v>
      </c>
      <c r="C143" s="2"/>
      <c r="D143" s="3">
        <f aca="true" t="shared" si="22" ref="D143:O143">D76-D9</f>
        <v>0</v>
      </c>
      <c r="E143" s="3">
        <f t="shared" si="22"/>
        <v>0</v>
      </c>
      <c r="F143" s="3">
        <f t="shared" si="22"/>
        <v>0</v>
      </c>
      <c r="G143" s="3">
        <f t="shared" si="22"/>
        <v>0</v>
      </c>
      <c r="H143" s="3">
        <f t="shared" si="22"/>
        <v>0</v>
      </c>
      <c r="I143" s="3">
        <f t="shared" si="22"/>
        <v>0</v>
      </c>
      <c r="J143" s="3">
        <f t="shared" si="22"/>
        <v>0</v>
      </c>
      <c r="K143" s="3">
        <f t="shared" si="22"/>
        <v>0</v>
      </c>
      <c r="L143" s="3">
        <f t="shared" si="22"/>
        <v>0</v>
      </c>
      <c r="M143" s="3">
        <f t="shared" si="22"/>
        <v>0</v>
      </c>
      <c r="N143" s="3">
        <f t="shared" si="22"/>
        <v>0</v>
      </c>
      <c r="O143" s="3">
        <f t="shared" si="22"/>
        <v>0</v>
      </c>
      <c r="P143" s="3">
        <f t="shared" si="20"/>
        <v>0</v>
      </c>
      <c r="Q143" s="3"/>
      <c r="R143" s="3">
        <v>18000</v>
      </c>
      <c r="S143" s="3">
        <f>+P143-R143</f>
        <v>-18000</v>
      </c>
      <c r="T143" s="3"/>
      <c r="U143" s="3"/>
      <c r="V143" s="3"/>
      <c r="W143" s="3"/>
    </row>
    <row r="144" spans="2:23" ht="12.75">
      <c r="B144" s="2" t="s">
        <v>9</v>
      </c>
      <c r="C144" s="2"/>
      <c r="D144" s="3">
        <f aca="true" t="shared" si="23" ref="D144:O144">D77-D10</f>
        <v>0</v>
      </c>
      <c r="E144" s="3">
        <f t="shared" si="23"/>
        <v>0</v>
      </c>
      <c r="F144" s="3">
        <f t="shared" si="23"/>
        <v>0</v>
      </c>
      <c r="G144" s="3">
        <f t="shared" si="23"/>
        <v>0</v>
      </c>
      <c r="H144" s="3">
        <f t="shared" si="23"/>
        <v>0</v>
      </c>
      <c r="I144" s="3">
        <f t="shared" si="23"/>
        <v>0</v>
      </c>
      <c r="J144" s="3">
        <f t="shared" si="23"/>
        <v>0</v>
      </c>
      <c r="K144" s="3">
        <f t="shared" si="23"/>
        <v>0</v>
      </c>
      <c r="L144" s="3">
        <f t="shared" si="23"/>
        <v>0</v>
      </c>
      <c r="M144" s="3">
        <f t="shared" si="23"/>
        <v>0</v>
      </c>
      <c r="N144" s="3">
        <f t="shared" si="23"/>
        <v>0</v>
      </c>
      <c r="O144" s="3">
        <f t="shared" si="23"/>
        <v>0</v>
      </c>
      <c r="P144" s="3">
        <f t="shared" si="20"/>
        <v>0</v>
      </c>
      <c r="Q144" s="3"/>
      <c r="R144" s="3">
        <v>0</v>
      </c>
      <c r="S144" s="3">
        <f>+P144-R144</f>
        <v>0</v>
      </c>
      <c r="T144" s="3"/>
      <c r="U144" s="3"/>
      <c r="V144" s="3"/>
      <c r="W144" s="3"/>
    </row>
    <row r="145" spans="2:23" ht="12.75">
      <c r="B145" s="2" t="s">
        <v>10</v>
      </c>
      <c r="C145" s="2"/>
      <c r="D145" s="3">
        <f aca="true" t="shared" si="24" ref="D145:O145">D78-D11</f>
        <v>0</v>
      </c>
      <c r="E145" s="3">
        <f t="shared" si="24"/>
        <v>0</v>
      </c>
      <c r="F145" s="3">
        <f t="shared" si="24"/>
        <v>0</v>
      </c>
      <c r="G145" s="3">
        <f t="shared" si="24"/>
        <v>0</v>
      </c>
      <c r="H145" s="3">
        <f t="shared" si="24"/>
        <v>0</v>
      </c>
      <c r="I145" s="3">
        <f t="shared" si="24"/>
        <v>0</v>
      </c>
      <c r="J145" s="3">
        <f t="shared" si="24"/>
        <v>0</v>
      </c>
      <c r="K145" s="3">
        <f t="shared" si="24"/>
        <v>0</v>
      </c>
      <c r="L145" s="3">
        <f t="shared" si="24"/>
        <v>0</v>
      </c>
      <c r="M145" s="3">
        <f t="shared" si="24"/>
        <v>0</v>
      </c>
      <c r="N145" s="3">
        <f t="shared" si="24"/>
        <v>0</v>
      </c>
      <c r="O145" s="3">
        <f t="shared" si="24"/>
        <v>0</v>
      </c>
      <c r="P145" s="3">
        <f t="shared" si="20"/>
        <v>0</v>
      </c>
      <c r="Q145" s="3"/>
      <c r="R145" s="3">
        <v>18000</v>
      </c>
      <c r="S145" s="3">
        <f aca="true" t="shared" si="25" ref="S145:S155">+P145-R145</f>
        <v>-18000</v>
      </c>
      <c r="T145" s="3"/>
      <c r="U145" s="3"/>
      <c r="V145" s="3"/>
      <c r="W145" s="3"/>
    </row>
    <row r="146" spans="2:23" ht="12.75">
      <c r="B146" s="2" t="s">
        <v>11</v>
      </c>
      <c r="C146" s="2"/>
      <c r="D146" s="3">
        <f aca="true" t="shared" si="26" ref="D146:O146">D79-D12</f>
        <v>0</v>
      </c>
      <c r="E146" s="3">
        <f t="shared" si="26"/>
        <v>0</v>
      </c>
      <c r="F146" s="3">
        <f t="shared" si="26"/>
        <v>0</v>
      </c>
      <c r="G146" s="3">
        <f t="shared" si="26"/>
        <v>0</v>
      </c>
      <c r="H146" s="3">
        <f t="shared" si="26"/>
        <v>0</v>
      </c>
      <c r="I146" s="3">
        <f t="shared" si="26"/>
        <v>0</v>
      </c>
      <c r="J146" s="3">
        <f t="shared" si="26"/>
        <v>0</v>
      </c>
      <c r="K146" s="3">
        <f t="shared" si="26"/>
        <v>0</v>
      </c>
      <c r="L146" s="3">
        <f t="shared" si="26"/>
        <v>0</v>
      </c>
      <c r="M146" s="3">
        <f t="shared" si="26"/>
        <v>0</v>
      </c>
      <c r="N146" s="3">
        <f t="shared" si="26"/>
        <v>0</v>
      </c>
      <c r="O146" s="3">
        <f t="shared" si="26"/>
        <v>0</v>
      </c>
      <c r="P146" s="3">
        <f t="shared" si="20"/>
        <v>0</v>
      </c>
      <c r="Q146" s="3"/>
      <c r="R146" s="3">
        <v>0</v>
      </c>
      <c r="S146" s="3">
        <f t="shared" si="25"/>
        <v>0</v>
      </c>
      <c r="T146" s="3"/>
      <c r="U146" s="3"/>
      <c r="V146" s="3"/>
      <c r="W146" s="3"/>
    </row>
    <row r="147" spans="2:23" ht="12.75">
      <c r="B147" s="2" t="s">
        <v>78</v>
      </c>
      <c r="C147" s="4"/>
      <c r="D147" s="3">
        <f aca="true" t="shared" si="27" ref="D147:O147">D80-D13</f>
        <v>0</v>
      </c>
      <c r="E147" s="3">
        <f t="shared" si="27"/>
        <v>0</v>
      </c>
      <c r="F147" s="3">
        <f t="shared" si="27"/>
        <v>0</v>
      </c>
      <c r="G147" s="3">
        <f t="shared" si="27"/>
        <v>0</v>
      </c>
      <c r="H147" s="3">
        <f t="shared" si="27"/>
        <v>0</v>
      </c>
      <c r="I147" s="3">
        <f t="shared" si="27"/>
        <v>0</v>
      </c>
      <c r="J147" s="3">
        <f t="shared" si="27"/>
        <v>0</v>
      </c>
      <c r="K147" s="3">
        <f t="shared" si="27"/>
        <v>0</v>
      </c>
      <c r="L147" s="3">
        <f t="shared" si="27"/>
        <v>0</v>
      </c>
      <c r="M147" s="3">
        <f t="shared" si="27"/>
        <v>0</v>
      </c>
      <c r="N147" s="3">
        <f t="shared" si="27"/>
        <v>0</v>
      </c>
      <c r="O147" s="3">
        <f t="shared" si="27"/>
        <v>0</v>
      </c>
      <c r="P147" s="3">
        <f t="shared" si="20"/>
        <v>0</v>
      </c>
      <c r="Q147" s="3"/>
      <c r="R147" s="3">
        <v>0</v>
      </c>
      <c r="S147" s="3">
        <f t="shared" si="25"/>
        <v>0</v>
      </c>
      <c r="T147" s="3"/>
      <c r="U147" s="3"/>
      <c r="V147" s="3"/>
      <c r="W147" s="3"/>
    </row>
    <row r="148" spans="2:23" ht="12.75">
      <c r="B148" s="2" t="s">
        <v>89</v>
      </c>
      <c r="C148" s="2"/>
      <c r="D148" s="3">
        <f aca="true" t="shared" si="28" ref="D148:O148">D81-D14</f>
        <v>0</v>
      </c>
      <c r="E148" s="3">
        <f t="shared" si="28"/>
        <v>0</v>
      </c>
      <c r="F148" s="3">
        <f t="shared" si="28"/>
        <v>0</v>
      </c>
      <c r="G148" s="3">
        <f t="shared" si="28"/>
        <v>0</v>
      </c>
      <c r="H148" s="3">
        <f t="shared" si="28"/>
        <v>0</v>
      </c>
      <c r="I148" s="3">
        <f t="shared" si="28"/>
        <v>0</v>
      </c>
      <c r="J148" s="3">
        <f t="shared" si="28"/>
        <v>0</v>
      </c>
      <c r="K148" s="3">
        <f t="shared" si="28"/>
        <v>0</v>
      </c>
      <c r="L148" s="3">
        <f t="shared" si="28"/>
        <v>0</v>
      </c>
      <c r="M148" s="3">
        <f t="shared" si="28"/>
        <v>0</v>
      </c>
      <c r="N148" s="3">
        <f t="shared" si="28"/>
        <v>0</v>
      </c>
      <c r="O148" s="3">
        <f t="shared" si="28"/>
        <v>0</v>
      </c>
      <c r="P148" s="3">
        <f t="shared" si="20"/>
        <v>0</v>
      </c>
      <c r="Q148" s="3"/>
      <c r="R148" s="3">
        <v>0</v>
      </c>
      <c r="S148" s="3">
        <f t="shared" si="25"/>
        <v>0</v>
      </c>
      <c r="T148" s="3"/>
      <c r="U148" s="3"/>
      <c r="V148" s="3"/>
      <c r="W148" s="3"/>
    </row>
    <row r="149" spans="2:23" ht="12.75">
      <c r="B149" s="2" t="s">
        <v>12</v>
      </c>
      <c r="C149" s="2"/>
      <c r="D149" s="3">
        <f aca="true" t="shared" si="29" ref="D149:O149">D82-D15</f>
        <v>0</v>
      </c>
      <c r="E149" s="3">
        <f t="shared" si="29"/>
        <v>0</v>
      </c>
      <c r="F149" s="3">
        <f t="shared" si="29"/>
        <v>0</v>
      </c>
      <c r="G149" s="3">
        <f t="shared" si="29"/>
        <v>0</v>
      </c>
      <c r="H149" s="3">
        <f t="shared" si="29"/>
        <v>0</v>
      </c>
      <c r="I149" s="3">
        <f t="shared" si="29"/>
        <v>0</v>
      </c>
      <c r="J149" s="3">
        <f t="shared" si="29"/>
        <v>0</v>
      </c>
      <c r="K149" s="3">
        <f t="shared" si="29"/>
        <v>0</v>
      </c>
      <c r="L149" s="3">
        <f t="shared" si="29"/>
        <v>0</v>
      </c>
      <c r="M149" s="3">
        <f t="shared" si="29"/>
        <v>0</v>
      </c>
      <c r="N149" s="3">
        <f t="shared" si="29"/>
        <v>0</v>
      </c>
      <c r="O149" s="3">
        <f t="shared" si="29"/>
        <v>0</v>
      </c>
      <c r="P149" s="3">
        <f t="shared" si="20"/>
        <v>0</v>
      </c>
      <c r="Q149" s="3"/>
      <c r="R149" s="3">
        <v>250</v>
      </c>
      <c r="S149" s="3">
        <f t="shared" si="25"/>
        <v>-250</v>
      </c>
      <c r="T149" s="3"/>
      <c r="U149" s="3"/>
      <c r="V149" s="3"/>
      <c r="W149" s="3"/>
    </row>
    <row r="150" spans="2:23" ht="12.75">
      <c r="B150" s="2" t="s">
        <v>13</v>
      </c>
      <c r="C150" s="2"/>
      <c r="D150" s="3">
        <f aca="true" t="shared" si="30" ref="D150:O150">D83-D16</f>
        <v>0</v>
      </c>
      <c r="E150" s="3">
        <f t="shared" si="30"/>
        <v>0</v>
      </c>
      <c r="F150" s="3">
        <f t="shared" si="30"/>
        <v>0</v>
      </c>
      <c r="G150" s="3">
        <f t="shared" si="30"/>
        <v>0</v>
      </c>
      <c r="H150" s="3">
        <f t="shared" si="30"/>
        <v>0</v>
      </c>
      <c r="I150" s="3">
        <f t="shared" si="30"/>
        <v>0</v>
      </c>
      <c r="J150" s="3">
        <f t="shared" si="30"/>
        <v>0</v>
      </c>
      <c r="K150" s="3">
        <f t="shared" si="30"/>
        <v>0</v>
      </c>
      <c r="L150" s="3">
        <f t="shared" si="30"/>
        <v>0</v>
      </c>
      <c r="M150" s="3">
        <f t="shared" si="30"/>
        <v>0</v>
      </c>
      <c r="N150" s="3">
        <f t="shared" si="30"/>
        <v>0</v>
      </c>
      <c r="O150" s="3">
        <f t="shared" si="30"/>
        <v>0</v>
      </c>
      <c r="P150" s="3">
        <f t="shared" si="20"/>
        <v>0</v>
      </c>
      <c r="Q150" s="3"/>
      <c r="R150" s="3"/>
      <c r="S150" s="3"/>
      <c r="T150" s="3"/>
      <c r="U150" s="3"/>
      <c r="V150" s="3"/>
      <c r="W150" s="3"/>
    </row>
    <row r="151" spans="2:23" ht="12.75">
      <c r="B151" s="2" t="s">
        <v>90</v>
      </c>
      <c r="C151" s="2"/>
      <c r="D151" s="3">
        <f aca="true" t="shared" si="31" ref="D151:O151">D84-D17</f>
        <v>0</v>
      </c>
      <c r="E151" s="3">
        <f t="shared" si="31"/>
        <v>0</v>
      </c>
      <c r="F151" s="3">
        <f t="shared" si="31"/>
        <v>0</v>
      </c>
      <c r="G151" s="3">
        <f t="shared" si="31"/>
        <v>0</v>
      </c>
      <c r="H151" s="3">
        <f t="shared" si="31"/>
        <v>0</v>
      </c>
      <c r="I151" s="3">
        <f t="shared" si="31"/>
        <v>0</v>
      </c>
      <c r="J151" s="3">
        <f t="shared" si="31"/>
        <v>0</v>
      </c>
      <c r="K151" s="3">
        <f t="shared" si="31"/>
        <v>0</v>
      </c>
      <c r="L151" s="3">
        <f t="shared" si="31"/>
        <v>0</v>
      </c>
      <c r="M151" s="3">
        <f t="shared" si="31"/>
        <v>0</v>
      </c>
      <c r="N151" s="3">
        <f t="shared" si="31"/>
        <v>0</v>
      </c>
      <c r="O151" s="3">
        <f t="shared" si="31"/>
        <v>0</v>
      </c>
      <c r="P151" s="3">
        <f t="shared" si="20"/>
        <v>0</v>
      </c>
      <c r="Q151" s="3"/>
      <c r="R151" s="3">
        <v>0</v>
      </c>
      <c r="S151" s="3">
        <f t="shared" si="25"/>
        <v>0</v>
      </c>
      <c r="T151" s="3"/>
      <c r="U151" s="3"/>
      <c r="V151" s="3"/>
      <c r="W151" s="3"/>
    </row>
    <row r="152" spans="2:23" ht="12.75">
      <c r="B152" s="2" t="s">
        <v>85</v>
      </c>
      <c r="C152" s="2"/>
      <c r="D152" s="3">
        <f aca="true" t="shared" si="32" ref="D152:O152">D85-D18</f>
        <v>0</v>
      </c>
      <c r="E152" s="3">
        <f t="shared" si="32"/>
        <v>0</v>
      </c>
      <c r="F152" s="3">
        <f t="shared" si="32"/>
        <v>0</v>
      </c>
      <c r="G152" s="3">
        <f t="shared" si="32"/>
        <v>0</v>
      </c>
      <c r="H152" s="3">
        <f t="shared" si="32"/>
        <v>0</v>
      </c>
      <c r="I152" s="3">
        <f t="shared" si="32"/>
        <v>0</v>
      </c>
      <c r="J152" s="3">
        <f t="shared" si="32"/>
        <v>0</v>
      </c>
      <c r="K152" s="3">
        <f t="shared" si="32"/>
        <v>0</v>
      </c>
      <c r="L152" s="3">
        <f t="shared" si="32"/>
        <v>0</v>
      </c>
      <c r="M152" s="3">
        <f t="shared" si="32"/>
        <v>0</v>
      </c>
      <c r="N152" s="3">
        <f t="shared" si="32"/>
        <v>0</v>
      </c>
      <c r="O152" s="3">
        <f t="shared" si="32"/>
        <v>0</v>
      </c>
      <c r="P152" s="3">
        <f t="shared" si="20"/>
        <v>0</v>
      </c>
      <c r="Q152" s="3"/>
      <c r="R152" s="3">
        <v>0</v>
      </c>
      <c r="S152" s="3">
        <f t="shared" si="25"/>
        <v>0</v>
      </c>
      <c r="T152" s="3"/>
      <c r="U152" s="3"/>
      <c r="V152" s="3"/>
      <c r="W152" s="3"/>
    </row>
    <row r="153" spans="2:23" ht="12.75">
      <c r="B153" s="2" t="s">
        <v>86</v>
      </c>
      <c r="C153" s="2"/>
      <c r="D153" s="3">
        <f aca="true" t="shared" si="33" ref="D153:O153">D86-D19</f>
        <v>0</v>
      </c>
      <c r="E153" s="3">
        <f t="shared" si="33"/>
        <v>0</v>
      </c>
      <c r="F153" s="3">
        <f t="shared" si="33"/>
        <v>0</v>
      </c>
      <c r="G153" s="3">
        <f t="shared" si="33"/>
        <v>0</v>
      </c>
      <c r="H153" s="3">
        <f t="shared" si="33"/>
        <v>0</v>
      </c>
      <c r="I153" s="3">
        <f t="shared" si="33"/>
        <v>0</v>
      </c>
      <c r="J153" s="3">
        <f t="shared" si="33"/>
        <v>0</v>
      </c>
      <c r="K153" s="3">
        <f t="shared" si="33"/>
        <v>0</v>
      </c>
      <c r="L153" s="3">
        <f t="shared" si="33"/>
        <v>0</v>
      </c>
      <c r="M153" s="3">
        <f t="shared" si="33"/>
        <v>0</v>
      </c>
      <c r="N153" s="3">
        <f t="shared" si="33"/>
        <v>0</v>
      </c>
      <c r="O153" s="3">
        <f t="shared" si="33"/>
        <v>0</v>
      </c>
      <c r="P153" s="3">
        <f t="shared" si="20"/>
        <v>0</v>
      </c>
      <c r="Q153" s="3"/>
      <c r="R153" s="3">
        <v>25400</v>
      </c>
      <c r="S153" s="3">
        <f t="shared" si="25"/>
        <v>-25400</v>
      </c>
      <c r="T153" s="3"/>
      <c r="U153" s="3"/>
      <c r="V153" s="3"/>
      <c r="W153" s="3"/>
    </row>
    <row r="154" spans="2:23" ht="12.75">
      <c r="B154" s="2" t="s">
        <v>92</v>
      </c>
      <c r="C154" s="2"/>
      <c r="D154" s="5">
        <f aca="true" t="shared" si="34" ref="D154:O154">D87-D20</f>
        <v>0</v>
      </c>
      <c r="E154" s="5">
        <f t="shared" si="34"/>
        <v>0</v>
      </c>
      <c r="F154" s="5">
        <f t="shared" si="34"/>
        <v>0</v>
      </c>
      <c r="G154" s="5">
        <f t="shared" si="34"/>
        <v>0</v>
      </c>
      <c r="H154" s="5">
        <f t="shared" si="34"/>
        <v>0</v>
      </c>
      <c r="I154" s="5">
        <f t="shared" si="34"/>
        <v>0</v>
      </c>
      <c r="J154" s="5">
        <f t="shared" si="34"/>
        <v>0</v>
      </c>
      <c r="K154" s="5">
        <f t="shared" si="34"/>
        <v>0</v>
      </c>
      <c r="L154" s="5">
        <f t="shared" si="34"/>
        <v>0</v>
      </c>
      <c r="M154" s="5">
        <f t="shared" si="34"/>
        <v>0</v>
      </c>
      <c r="N154" s="5">
        <f t="shared" si="34"/>
        <v>0</v>
      </c>
      <c r="O154" s="5">
        <f t="shared" si="34"/>
        <v>0</v>
      </c>
      <c r="P154" s="5">
        <f t="shared" si="20"/>
        <v>0</v>
      </c>
      <c r="Q154" s="3"/>
      <c r="R154" s="5">
        <v>0</v>
      </c>
      <c r="S154" s="5">
        <f t="shared" si="25"/>
        <v>0</v>
      </c>
      <c r="T154" s="3"/>
      <c r="U154" s="3"/>
      <c r="V154" s="3"/>
      <c r="W154" s="3"/>
    </row>
    <row r="155" spans="1:23" s="6" customFormat="1" ht="12.75">
      <c r="A155" s="6" t="s">
        <v>58</v>
      </c>
      <c r="D155" s="7">
        <f aca="true" t="shared" si="35" ref="D155:P155">SUM(D140:D154)</f>
        <v>0</v>
      </c>
      <c r="E155" s="7">
        <f t="shared" si="35"/>
        <v>0</v>
      </c>
      <c r="F155" s="7">
        <f t="shared" si="35"/>
        <v>0</v>
      </c>
      <c r="G155" s="7">
        <f t="shared" si="35"/>
        <v>0</v>
      </c>
      <c r="H155" s="7">
        <f t="shared" si="35"/>
        <v>0</v>
      </c>
      <c r="I155" s="7">
        <f t="shared" si="35"/>
        <v>0</v>
      </c>
      <c r="J155" s="7">
        <f t="shared" si="35"/>
        <v>0</v>
      </c>
      <c r="K155" s="7">
        <f t="shared" si="35"/>
        <v>0</v>
      </c>
      <c r="L155" s="7">
        <f>SUM(L140:L154)</f>
        <v>0</v>
      </c>
      <c r="M155" s="7">
        <f>SUM(M140:M154)</f>
        <v>0</v>
      </c>
      <c r="N155" s="7">
        <f>SUM(N140:N154)</f>
        <v>0</v>
      </c>
      <c r="O155" s="7">
        <f>SUM(O140:O154)</f>
        <v>0</v>
      </c>
      <c r="P155" s="7">
        <f t="shared" si="35"/>
        <v>0</v>
      </c>
      <c r="Q155" s="7">
        <f>P88-SUM(D21:F21)-P155</f>
        <v>0</v>
      </c>
      <c r="R155" s="7">
        <f>SUM(R140:R154)</f>
        <v>146650</v>
      </c>
      <c r="S155" s="11">
        <f t="shared" si="25"/>
        <v>-146650</v>
      </c>
      <c r="T155" s="8"/>
      <c r="U155" s="8"/>
      <c r="V155" s="8"/>
      <c r="W155" s="8"/>
    </row>
    <row r="156" spans="18:23" s="6" customFormat="1" ht="12.75">
      <c r="R156" s="7"/>
      <c r="S156" s="8"/>
      <c r="T156" s="8"/>
      <c r="U156" s="8"/>
      <c r="V156" s="8"/>
      <c r="W156" s="8"/>
    </row>
    <row r="157" spans="1:23" ht="12.75">
      <c r="A157" s="12" t="s">
        <v>14</v>
      </c>
      <c r="B157" s="2" t="s">
        <v>79</v>
      </c>
      <c r="C157" s="2"/>
      <c r="D157" s="3">
        <f aca="true" t="shared" si="36" ref="D157:O157">D23-D90</f>
        <v>0</v>
      </c>
      <c r="E157" s="3">
        <f t="shared" si="36"/>
        <v>0</v>
      </c>
      <c r="F157" s="3">
        <f t="shared" si="36"/>
        <v>0</v>
      </c>
      <c r="G157" s="3">
        <f t="shared" si="36"/>
        <v>0</v>
      </c>
      <c r="H157" s="3">
        <f t="shared" si="36"/>
        <v>0</v>
      </c>
      <c r="I157" s="3">
        <f t="shared" si="36"/>
        <v>0</v>
      </c>
      <c r="J157" s="3">
        <f t="shared" si="36"/>
        <v>0</v>
      </c>
      <c r="K157" s="3">
        <f t="shared" si="36"/>
        <v>0</v>
      </c>
      <c r="L157" s="3">
        <f t="shared" si="36"/>
        <v>0</v>
      </c>
      <c r="M157" s="3">
        <f t="shared" si="36"/>
        <v>0</v>
      </c>
      <c r="N157" s="3">
        <f t="shared" si="36"/>
        <v>0</v>
      </c>
      <c r="O157" s="3">
        <f t="shared" si="36"/>
        <v>0</v>
      </c>
      <c r="P157" s="3">
        <f aca="true" t="shared" si="37" ref="P157:P176">SUM(D157:O157)</f>
        <v>0</v>
      </c>
      <c r="Q157" s="3"/>
      <c r="R157" s="3">
        <v>176846</v>
      </c>
      <c r="S157" s="3">
        <f>+R157-P157</f>
        <v>176846</v>
      </c>
      <c r="T157" s="3"/>
      <c r="U157" s="3"/>
      <c r="V157" s="3"/>
      <c r="W157" s="3"/>
    </row>
    <row r="158" spans="1:23" ht="12.75">
      <c r="A158" s="12"/>
      <c r="B158" s="2" t="s">
        <v>80</v>
      </c>
      <c r="C158" s="2"/>
      <c r="D158" s="3">
        <f aca="true" t="shared" si="38" ref="D158:O158">D24-D91</f>
        <v>0</v>
      </c>
      <c r="E158" s="3">
        <f t="shared" si="38"/>
        <v>0</v>
      </c>
      <c r="F158" s="3">
        <f t="shared" si="38"/>
        <v>0</v>
      </c>
      <c r="G158" s="3">
        <f t="shared" si="38"/>
        <v>0</v>
      </c>
      <c r="H158" s="3">
        <f t="shared" si="38"/>
        <v>0</v>
      </c>
      <c r="I158" s="3">
        <f t="shared" si="38"/>
        <v>0</v>
      </c>
      <c r="J158" s="3">
        <f t="shared" si="38"/>
        <v>0</v>
      </c>
      <c r="K158" s="3">
        <f t="shared" si="38"/>
        <v>0</v>
      </c>
      <c r="L158" s="3">
        <f t="shared" si="38"/>
        <v>0</v>
      </c>
      <c r="M158" s="3">
        <f t="shared" si="38"/>
        <v>0</v>
      </c>
      <c r="N158" s="3">
        <f t="shared" si="38"/>
        <v>0</v>
      </c>
      <c r="O158" s="3">
        <f t="shared" si="38"/>
        <v>0</v>
      </c>
      <c r="P158" s="3">
        <f t="shared" si="37"/>
        <v>0</v>
      </c>
      <c r="Q158" s="3"/>
      <c r="R158" s="3">
        <v>2500</v>
      </c>
      <c r="S158" s="3">
        <f aca="true" t="shared" si="39" ref="S158:S197">+R158-P158</f>
        <v>2500</v>
      </c>
      <c r="T158" s="3"/>
      <c r="U158" s="3"/>
      <c r="V158" s="3"/>
      <c r="W158" s="3"/>
    </row>
    <row r="159" spans="2:23" ht="12.75">
      <c r="B159" s="2" t="s">
        <v>27</v>
      </c>
      <c r="C159" s="2"/>
      <c r="D159" s="3">
        <f aca="true" t="shared" si="40" ref="D159:O159">D25-D92</f>
        <v>0</v>
      </c>
      <c r="E159" s="3">
        <f t="shared" si="40"/>
        <v>0</v>
      </c>
      <c r="F159" s="3">
        <f t="shared" si="40"/>
        <v>0</v>
      </c>
      <c r="G159" s="3">
        <f t="shared" si="40"/>
        <v>0</v>
      </c>
      <c r="H159" s="3">
        <f t="shared" si="40"/>
        <v>0</v>
      </c>
      <c r="I159" s="3">
        <f t="shared" si="40"/>
        <v>0</v>
      </c>
      <c r="J159" s="3">
        <f t="shared" si="40"/>
        <v>0</v>
      </c>
      <c r="K159" s="3">
        <f t="shared" si="40"/>
        <v>0</v>
      </c>
      <c r="L159" s="3">
        <f t="shared" si="40"/>
        <v>0</v>
      </c>
      <c r="M159" s="3">
        <f t="shared" si="40"/>
        <v>0</v>
      </c>
      <c r="N159" s="3">
        <f t="shared" si="40"/>
        <v>0</v>
      </c>
      <c r="O159" s="3">
        <f t="shared" si="40"/>
        <v>0</v>
      </c>
      <c r="P159" s="3">
        <f t="shared" si="37"/>
        <v>0</v>
      </c>
      <c r="Q159" s="3"/>
      <c r="R159" s="3">
        <v>35450</v>
      </c>
      <c r="S159" s="3">
        <f t="shared" si="39"/>
        <v>35450</v>
      </c>
      <c r="T159" s="3"/>
      <c r="U159" s="3"/>
      <c r="V159" s="3"/>
      <c r="W159" s="3"/>
    </row>
    <row r="160" spans="2:23" ht="12.75">
      <c r="B160" s="2" t="s">
        <v>82</v>
      </c>
      <c r="C160" s="2"/>
      <c r="D160" s="3">
        <f aca="true" t="shared" si="41" ref="D160:O160">D26-D93</f>
        <v>0</v>
      </c>
      <c r="E160" s="3">
        <f t="shared" si="41"/>
        <v>0</v>
      </c>
      <c r="F160" s="3">
        <f t="shared" si="41"/>
        <v>0</v>
      </c>
      <c r="G160" s="3">
        <f t="shared" si="41"/>
        <v>0</v>
      </c>
      <c r="H160" s="3">
        <f t="shared" si="41"/>
        <v>0</v>
      </c>
      <c r="I160" s="3">
        <f t="shared" si="41"/>
        <v>0</v>
      </c>
      <c r="J160" s="3">
        <f t="shared" si="41"/>
        <v>0</v>
      </c>
      <c r="K160" s="3">
        <f t="shared" si="41"/>
        <v>0</v>
      </c>
      <c r="L160" s="3">
        <f t="shared" si="41"/>
        <v>0</v>
      </c>
      <c r="M160" s="3">
        <f t="shared" si="41"/>
        <v>0</v>
      </c>
      <c r="N160" s="3">
        <f t="shared" si="41"/>
        <v>0</v>
      </c>
      <c r="O160" s="3">
        <f t="shared" si="41"/>
        <v>0</v>
      </c>
      <c r="P160" s="3">
        <f t="shared" si="37"/>
        <v>0</v>
      </c>
      <c r="Q160" s="3"/>
      <c r="R160" s="3"/>
      <c r="S160" s="3"/>
      <c r="T160" s="3"/>
      <c r="U160" s="3"/>
      <c r="V160" s="3"/>
      <c r="W160" s="3"/>
    </row>
    <row r="161" spans="2:23" ht="12.75">
      <c r="B161" s="2" t="s">
        <v>99</v>
      </c>
      <c r="C161" s="2"/>
      <c r="D161" s="3">
        <f aca="true" t="shared" si="42" ref="D161:O161">D27-D94</f>
        <v>0</v>
      </c>
      <c r="E161" s="3">
        <f t="shared" si="42"/>
        <v>0</v>
      </c>
      <c r="F161" s="3">
        <f t="shared" si="42"/>
        <v>0</v>
      </c>
      <c r="G161" s="3">
        <f t="shared" si="42"/>
        <v>0</v>
      </c>
      <c r="H161" s="3">
        <f t="shared" si="42"/>
        <v>0</v>
      </c>
      <c r="I161" s="3">
        <f t="shared" si="42"/>
        <v>0</v>
      </c>
      <c r="J161" s="3">
        <f t="shared" si="42"/>
        <v>0</v>
      </c>
      <c r="K161" s="3">
        <f t="shared" si="42"/>
        <v>0</v>
      </c>
      <c r="L161" s="3">
        <f t="shared" si="42"/>
        <v>0</v>
      </c>
      <c r="M161" s="3">
        <f t="shared" si="42"/>
        <v>0</v>
      </c>
      <c r="N161" s="3">
        <f t="shared" si="42"/>
        <v>0</v>
      </c>
      <c r="O161" s="3">
        <f t="shared" si="42"/>
        <v>0</v>
      </c>
      <c r="P161" s="3">
        <f>SUM(D161:O161)</f>
        <v>0</v>
      </c>
      <c r="Q161" s="3"/>
      <c r="R161" s="3"/>
      <c r="S161" s="3"/>
      <c r="T161" s="3"/>
      <c r="U161" s="3"/>
      <c r="V161" s="3"/>
      <c r="W161" s="3"/>
    </row>
    <row r="162" spans="1:23" ht="12.75">
      <c r="A162" s="1" t="s">
        <v>81</v>
      </c>
      <c r="B162" s="2" t="s">
        <v>88</v>
      </c>
      <c r="C162" s="2"/>
      <c r="D162" s="5">
        <f aca="true" t="shared" si="43" ref="D162:O162">D28-D95</f>
        <v>0</v>
      </c>
      <c r="E162" s="5">
        <f t="shared" si="43"/>
        <v>0</v>
      </c>
      <c r="F162" s="5">
        <f t="shared" si="43"/>
        <v>0</v>
      </c>
      <c r="G162" s="5">
        <f t="shared" si="43"/>
        <v>0</v>
      </c>
      <c r="H162" s="5">
        <f t="shared" si="43"/>
        <v>0</v>
      </c>
      <c r="I162" s="5">
        <f t="shared" si="43"/>
        <v>0</v>
      </c>
      <c r="J162" s="5">
        <f t="shared" si="43"/>
        <v>0</v>
      </c>
      <c r="K162" s="5">
        <f t="shared" si="43"/>
        <v>0</v>
      </c>
      <c r="L162" s="5">
        <f t="shared" si="43"/>
        <v>0</v>
      </c>
      <c r="M162" s="5">
        <f t="shared" si="43"/>
        <v>0</v>
      </c>
      <c r="N162" s="5">
        <f t="shared" si="43"/>
        <v>0</v>
      </c>
      <c r="O162" s="5">
        <f t="shared" si="43"/>
        <v>0</v>
      </c>
      <c r="P162" s="5">
        <f t="shared" si="37"/>
        <v>0</v>
      </c>
      <c r="Q162" s="3"/>
      <c r="R162" s="3">
        <v>6480</v>
      </c>
      <c r="S162" s="3">
        <f t="shared" si="39"/>
        <v>6480</v>
      </c>
      <c r="T162" s="3"/>
      <c r="U162" s="3"/>
      <c r="V162" s="3"/>
      <c r="W162" s="3"/>
    </row>
    <row r="163" spans="2:23" ht="12.75">
      <c r="B163" s="2" t="s">
        <v>83</v>
      </c>
      <c r="C163" s="2"/>
      <c r="D163" s="3">
        <f>SUM(D157:D162)</f>
        <v>0</v>
      </c>
      <c r="E163" s="3">
        <f>SUM(E157:E162)</f>
        <v>0</v>
      </c>
      <c r="F163" s="3">
        <f>SUM(F157:F162)</f>
        <v>0</v>
      </c>
      <c r="G163" s="3">
        <f aca="true" t="shared" si="44" ref="G163:L163">SUM(G157:G162)</f>
        <v>0</v>
      </c>
      <c r="H163" s="3">
        <f t="shared" si="44"/>
        <v>0</v>
      </c>
      <c r="I163" s="3">
        <f t="shared" si="44"/>
        <v>0</v>
      </c>
      <c r="J163" s="3">
        <f t="shared" si="44"/>
        <v>0</v>
      </c>
      <c r="K163" s="3">
        <f t="shared" si="44"/>
        <v>0</v>
      </c>
      <c r="L163" s="3">
        <f t="shared" si="44"/>
        <v>0</v>
      </c>
      <c r="M163" s="3">
        <f>SUM(M157:M162)</f>
        <v>0</v>
      </c>
      <c r="N163" s="3">
        <f>SUM(N157:N162)</f>
        <v>0</v>
      </c>
      <c r="O163" s="3">
        <f>SUM(O157:O162)</f>
        <v>0</v>
      </c>
      <c r="P163" s="3">
        <f>SUM(P157:P162)</f>
        <v>0</v>
      </c>
      <c r="Q163" s="3">
        <f>-P96+SUM(D29:F29)-P163</f>
        <v>0</v>
      </c>
      <c r="R163" s="3">
        <v>0</v>
      </c>
      <c r="S163" s="3">
        <f t="shared" si="39"/>
        <v>0</v>
      </c>
      <c r="T163" s="3"/>
      <c r="U163" s="3"/>
      <c r="V163" s="3"/>
      <c r="W163" s="3"/>
    </row>
    <row r="164" spans="2:23" ht="12.75">
      <c r="B164" s="2"/>
      <c r="C164" s="2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>
        <v>10250</v>
      </c>
      <c r="S164" s="3">
        <f t="shared" si="39"/>
        <v>10250</v>
      </c>
      <c r="T164" s="3"/>
      <c r="U164" s="3"/>
      <c r="V164" s="3"/>
      <c r="W164" s="3"/>
    </row>
    <row r="165" spans="2:23" ht="12.75">
      <c r="B165" s="2" t="s">
        <v>15</v>
      </c>
      <c r="C165" s="2"/>
      <c r="D165" s="3">
        <f aca="true" t="shared" si="45" ref="D165:O165">D31-D98</f>
        <v>0</v>
      </c>
      <c r="E165" s="3">
        <f t="shared" si="45"/>
        <v>0</v>
      </c>
      <c r="F165" s="3">
        <f t="shared" si="45"/>
        <v>0</v>
      </c>
      <c r="G165" s="3">
        <f t="shared" si="45"/>
        <v>0</v>
      </c>
      <c r="H165" s="3">
        <f t="shared" si="45"/>
        <v>0</v>
      </c>
      <c r="I165" s="3">
        <f t="shared" si="45"/>
        <v>0</v>
      </c>
      <c r="J165" s="3">
        <f t="shared" si="45"/>
        <v>0</v>
      </c>
      <c r="K165" s="3">
        <f t="shared" si="45"/>
        <v>0</v>
      </c>
      <c r="L165" s="3">
        <f t="shared" si="45"/>
        <v>0</v>
      </c>
      <c r="M165" s="3">
        <f t="shared" si="45"/>
        <v>0</v>
      </c>
      <c r="N165" s="3">
        <f t="shared" si="45"/>
        <v>0</v>
      </c>
      <c r="O165" s="3">
        <f t="shared" si="45"/>
        <v>0</v>
      </c>
      <c r="P165" s="3">
        <f t="shared" si="37"/>
        <v>0</v>
      </c>
      <c r="Q165" s="3"/>
      <c r="R165" s="3">
        <v>0</v>
      </c>
      <c r="S165" s="3">
        <f t="shared" si="39"/>
        <v>0</v>
      </c>
      <c r="T165" s="3"/>
      <c r="U165" s="3"/>
      <c r="V165" s="3"/>
      <c r="W165" s="3"/>
    </row>
    <row r="166" spans="2:23" ht="12.75">
      <c r="B166" s="2" t="s">
        <v>62</v>
      </c>
      <c r="C166" s="2"/>
      <c r="D166" s="3">
        <f aca="true" t="shared" si="46" ref="D166:O166">D32-D99</f>
        <v>0</v>
      </c>
      <c r="E166" s="3">
        <f t="shared" si="46"/>
        <v>0</v>
      </c>
      <c r="F166" s="3">
        <f t="shared" si="46"/>
        <v>0</v>
      </c>
      <c r="G166" s="3">
        <f t="shared" si="46"/>
        <v>0</v>
      </c>
      <c r="H166" s="3">
        <f t="shared" si="46"/>
        <v>0</v>
      </c>
      <c r="I166" s="3">
        <f t="shared" si="46"/>
        <v>0</v>
      </c>
      <c r="J166" s="3">
        <f t="shared" si="46"/>
        <v>0</v>
      </c>
      <c r="K166" s="3">
        <f t="shared" si="46"/>
        <v>0</v>
      </c>
      <c r="L166" s="3">
        <f t="shared" si="46"/>
        <v>0</v>
      </c>
      <c r="M166" s="3">
        <f t="shared" si="46"/>
        <v>0</v>
      </c>
      <c r="N166" s="3">
        <f t="shared" si="46"/>
        <v>0</v>
      </c>
      <c r="O166" s="3">
        <f t="shared" si="46"/>
        <v>0</v>
      </c>
      <c r="P166" s="3">
        <f t="shared" si="37"/>
        <v>0</v>
      </c>
      <c r="Q166" s="3"/>
      <c r="R166" s="3">
        <v>1500</v>
      </c>
      <c r="S166" s="3">
        <f t="shared" si="39"/>
        <v>1500</v>
      </c>
      <c r="T166" s="3"/>
      <c r="U166" s="3"/>
      <c r="V166" s="3"/>
      <c r="W166" s="3"/>
    </row>
    <row r="167" spans="2:23" ht="12.75">
      <c r="B167" s="2" t="s">
        <v>16</v>
      </c>
      <c r="C167" s="2"/>
      <c r="D167" s="3">
        <f aca="true" t="shared" si="47" ref="D167:O167">D33-D100</f>
        <v>0</v>
      </c>
      <c r="E167" s="3">
        <f t="shared" si="47"/>
        <v>0</v>
      </c>
      <c r="F167" s="3">
        <f t="shared" si="47"/>
        <v>0</v>
      </c>
      <c r="G167" s="3">
        <f t="shared" si="47"/>
        <v>0</v>
      </c>
      <c r="H167" s="3">
        <f t="shared" si="47"/>
        <v>0</v>
      </c>
      <c r="I167" s="3">
        <f t="shared" si="47"/>
        <v>0</v>
      </c>
      <c r="J167" s="3">
        <f t="shared" si="47"/>
        <v>0</v>
      </c>
      <c r="K167" s="3">
        <f t="shared" si="47"/>
        <v>0</v>
      </c>
      <c r="L167" s="3">
        <f t="shared" si="47"/>
        <v>0</v>
      </c>
      <c r="M167" s="3">
        <f t="shared" si="47"/>
        <v>0</v>
      </c>
      <c r="N167" s="3">
        <f t="shared" si="47"/>
        <v>0</v>
      </c>
      <c r="O167" s="3">
        <f t="shared" si="47"/>
        <v>0</v>
      </c>
      <c r="P167" s="3">
        <f t="shared" si="37"/>
        <v>0</v>
      </c>
      <c r="Q167" s="3"/>
      <c r="R167" s="3">
        <v>2900</v>
      </c>
      <c r="S167" s="3">
        <f t="shared" si="39"/>
        <v>2900</v>
      </c>
      <c r="T167" s="3"/>
      <c r="U167" s="3"/>
      <c r="V167" s="3"/>
      <c r="W167" s="3"/>
    </row>
    <row r="168" spans="2:23" ht="12.75">
      <c r="B168" s="2" t="s">
        <v>17</v>
      </c>
      <c r="C168" s="2"/>
      <c r="D168" s="3">
        <f aca="true" t="shared" si="48" ref="D168:O168">D34-D101</f>
        <v>0</v>
      </c>
      <c r="E168" s="3">
        <f t="shared" si="48"/>
        <v>0</v>
      </c>
      <c r="F168" s="3">
        <f t="shared" si="48"/>
        <v>0</v>
      </c>
      <c r="G168" s="3">
        <f t="shared" si="48"/>
        <v>0</v>
      </c>
      <c r="H168" s="3">
        <f t="shared" si="48"/>
        <v>0</v>
      </c>
      <c r="I168" s="3">
        <f t="shared" si="48"/>
        <v>0</v>
      </c>
      <c r="J168" s="3">
        <f t="shared" si="48"/>
        <v>0</v>
      </c>
      <c r="K168" s="3">
        <f t="shared" si="48"/>
        <v>0</v>
      </c>
      <c r="L168" s="3">
        <f t="shared" si="48"/>
        <v>0</v>
      </c>
      <c r="M168" s="3">
        <f t="shared" si="48"/>
        <v>0</v>
      </c>
      <c r="N168" s="3">
        <f t="shared" si="48"/>
        <v>0</v>
      </c>
      <c r="O168" s="3">
        <f t="shared" si="48"/>
        <v>0</v>
      </c>
      <c r="P168" s="3">
        <f t="shared" si="37"/>
        <v>0</v>
      </c>
      <c r="Q168" s="3"/>
      <c r="R168" s="3">
        <v>0</v>
      </c>
      <c r="S168" s="3">
        <f t="shared" si="39"/>
        <v>0</v>
      </c>
      <c r="T168" s="3"/>
      <c r="U168" s="3"/>
      <c r="V168" s="3"/>
      <c r="W168" s="3"/>
    </row>
    <row r="169" spans="2:23" ht="12.75">
      <c r="B169" s="2" t="s">
        <v>35</v>
      </c>
      <c r="C169" s="2"/>
      <c r="D169" s="3">
        <f aca="true" t="shared" si="49" ref="D169:O169">D35-D102</f>
        <v>0</v>
      </c>
      <c r="E169" s="3">
        <f t="shared" si="49"/>
        <v>0</v>
      </c>
      <c r="F169" s="3">
        <f t="shared" si="49"/>
        <v>0</v>
      </c>
      <c r="G169" s="3">
        <f t="shared" si="49"/>
        <v>0</v>
      </c>
      <c r="H169" s="3">
        <f t="shared" si="49"/>
        <v>0</v>
      </c>
      <c r="I169" s="3">
        <f t="shared" si="49"/>
        <v>0</v>
      </c>
      <c r="J169" s="3">
        <f t="shared" si="49"/>
        <v>0</v>
      </c>
      <c r="K169" s="3">
        <f t="shared" si="49"/>
        <v>0</v>
      </c>
      <c r="L169" s="3">
        <f t="shared" si="49"/>
        <v>0</v>
      </c>
      <c r="M169" s="3">
        <f t="shared" si="49"/>
        <v>0</v>
      </c>
      <c r="N169" s="3">
        <f t="shared" si="49"/>
        <v>0</v>
      </c>
      <c r="O169" s="3">
        <f t="shared" si="49"/>
        <v>0</v>
      </c>
      <c r="P169" s="3">
        <f t="shared" si="37"/>
        <v>0</v>
      </c>
      <c r="Q169" s="3"/>
      <c r="R169" s="3">
        <v>20120</v>
      </c>
      <c r="S169" s="3">
        <f t="shared" si="39"/>
        <v>20120</v>
      </c>
      <c r="T169" s="3"/>
      <c r="U169" s="3"/>
      <c r="V169" s="3"/>
      <c r="W169" s="3"/>
    </row>
    <row r="170" spans="2:23" ht="12.75">
      <c r="B170" s="2" t="s">
        <v>63</v>
      </c>
      <c r="C170" s="2"/>
      <c r="D170" s="3">
        <f aca="true" t="shared" si="50" ref="D170:O170">D36-D103</f>
        <v>0</v>
      </c>
      <c r="E170" s="3">
        <f t="shared" si="50"/>
        <v>0</v>
      </c>
      <c r="F170" s="3">
        <f t="shared" si="50"/>
        <v>0</v>
      </c>
      <c r="G170" s="3">
        <f t="shared" si="50"/>
        <v>0</v>
      </c>
      <c r="H170" s="3">
        <f t="shared" si="50"/>
        <v>0</v>
      </c>
      <c r="I170" s="3">
        <f t="shared" si="50"/>
        <v>0</v>
      </c>
      <c r="J170" s="3">
        <f t="shared" si="50"/>
        <v>0</v>
      </c>
      <c r="K170" s="3">
        <f t="shared" si="50"/>
        <v>0</v>
      </c>
      <c r="L170" s="3">
        <f t="shared" si="50"/>
        <v>0</v>
      </c>
      <c r="M170" s="3">
        <f t="shared" si="50"/>
        <v>0</v>
      </c>
      <c r="N170" s="3">
        <f t="shared" si="50"/>
        <v>0</v>
      </c>
      <c r="O170" s="3">
        <f t="shared" si="50"/>
        <v>0</v>
      </c>
      <c r="P170" s="3">
        <f t="shared" si="37"/>
        <v>0</v>
      </c>
      <c r="Q170" s="3"/>
      <c r="R170" s="3">
        <v>2500</v>
      </c>
      <c r="S170" s="3">
        <f t="shared" si="39"/>
        <v>2500</v>
      </c>
      <c r="T170" s="3"/>
      <c r="U170" s="3"/>
      <c r="V170" s="3"/>
      <c r="W170" s="3"/>
    </row>
    <row r="171" spans="2:23" ht="12.75">
      <c r="B171" s="2" t="s">
        <v>18</v>
      </c>
      <c r="C171" s="2"/>
      <c r="D171" s="3">
        <f aca="true" t="shared" si="51" ref="D171:O171">D37-D104</f>
        <v>0</v>
      </c>
      <c r="E171" s="3">
        <f t="shared" si="51"/>
        <v>0</v>
      </c>
      <c r="F171" s="3">
        <f t="shared" si="51"/>
        <v>0</v>
      </c>
      <c r="G171" s="3">
        <f t="shared" si="51"/>
        <v>0</v>
      </c>
      <c r="H171" s="3">
        <f t="shared" si="51"/>
        <v>0</v>
      </c>
      <c r="I171" s="3">
        <f t="shared" si="51"/>
        <v>0</v>
      </c>
      <c r="J171" s="3">
        <f t="shared" si="51"/>
        <v>0</v>
      </c>
      <c r="K171" s="3">
        <f t="shared" si="51"/>
        <v>0</v>
      </c>
      <c r="L171" s="3">
        <f t="shared" si="51"/>
        <v>0</v>
      </c>
      <c r="M171" s="3">
        <f t="shared" si="51"/>
        <v>0</v>
      </c>
      <c r="N171" s="3">
        <f t="shared" si="51"/>
        <v>0</v>
      </c>
      <c r="O171" s="3">
        <f t="shared" si="51"/>
        <v>0</v>
      </c>
      <c r="P171" s="3">
        <f t="shared" si="37"/>
        <v>0</v>
      </c>
      <c r="Q171" s="3"/>
      <c r="R171" s="3">
        <v>6000</v>
      </c>
      <c r="S171" s="3">
        <f t="shared" si="39"/>
        <v>6000</v>
      </c>
      <c r="T171" s="3"/>
      <c r="U171" s="3"/>
      <c r="V171" s="3"/>
      <c r="W171" s="3"/>
    </row>
    <row r="172" spans="2:23" ht="12.75">
      <c r="B172" s="2" t="s">
        <v>19</v>
      </c>
      <c r="C172" s="4"/>
      <c r="D172" s="3">
        <f aca="true" t="shared" si="52" ref="D172:O172">D38-D105</f>
        <v>0</v>
      </c>
      <c r="E172" s="3">
        <f t="shared" si="52"/>
        <v>0</v>
      </c>
      <c r="F172" s="3">
        <f t="shared" si="52"/>
        <v>0</v>
      </c>
      <c r="G172" s="3">
        <f t="shared" si="52"/>
        <v>0</v>
      </c>
      <c r="H172" s="3">
        <f t="shared" si="52"/>
        <v>0</v>
      </c>
      <c r="I172" s="3">
        <f t="shared" si="52"/>
        <v>0</v>
      </c>
      <c r="J172" s="3">
        <f t="shared" si="52"/>
        <v>0</v>
      </c>
      <c r="K172" s="3">
        <f t="shared" si="52"/>
        <v>0</v>
      </c>
      <c r="L172" s="3">
        <f t="shared" si="52"/>
        <v>0</v>
      </c>
      <c r="M172" s="3">
        <f t="shared" si="52"/>
        <v>0</v>
      </c>
      <c r="N172" s="3">
        <f t="shared" si="52"/>
        <v>0</v>
      </c>
      <c r="O172" s="3">
        <f t="shared" si="52"/>
        <v>0</v>
      </c>
      <c r="P172" s="3">
        <f t="shared" si="37"/>
        <v>0</v>
      </c>
      <c r="Q172" s="3"/>
      <c r="R172" s="3">
        <v>0</v>
      </c>
      <c r="S172" s="3">
        <f t="shared" si="39"/>
        <v>0</v>
      </c>
      <c r="T172" s="3"/>
      <c r="U172" s="3"/>
      <c r="V172" s="3"/>
      <c r="W172" s="3"/>
    </row>
    <row r="173" spans="2:23" ht="12.75">
      <c r="B173" s="2" t="s">
        <v>87</v>
      </c>
      <c r="C173" s="2"/>
      <c r="D173" s="3">
        <f aca="true" t="shared" si="53" ref="D173:O173">D39-D106</f>
        <v>0</v>
      </c>
      <c r="E173" s="3">
        <f t="shared" si="53"/>
        <v>0</v>
      </c>
      <c r="F173" s="3">
        <f t="shared" si="53"/>
        <v>0</v>
      </c>
      <c r="G173" s="3">
        <f t="shared" si="53"/>
        <v>0</v>
      </c>
      <c r="H173" s="3">
        <f t="shared" si="53"/>
        <v>0</v>
      </c>
      <c r="I173" s="3">
        <f t="shared" si="53"/>
        <v>0</v>
      </c>
      <c r="J173" s="3">
        <f t="shared" si="53"/>
        <v>0</v>
      </c>
      <c r="K173" s="3">
        <f t="shared" si="53"/>
        <v>0</v>
      </c>
      <c r="L173" s="3">
        <f t="shared" si="53"/>
        <v>0</v>
      </c>
      <c r="M173" s="3">
        <f t="shared" si="53"/>
        <v>0</v>
      </c>
      <c r="N173" s="3">
        <f t="shared" si="53"/>
        <v>0</v>
      </c>
      <c r="O173" s="3">
        <f t="shared" si="53"/>
        <v>0</v>
      </c>
      <c r="P173" s="3">
        <f t="shared" si="37"/>
        <v>0</v>
      </c>
      <c r="Q173" s="3"/>
      <c r="R173" s="3">
        <v>3000</v>
      </c>
      <c r="S173" s="3">
        <f t="shared" si="39"/>
        <v>3000</v>
      </c>
      <c r="T173" s="3"/>
      <c r="U173" s="3"/>
      <c r="V173" s="3"/>
      <c r="W173" s="3"/>
    </row>
    <row r="174" spans="2:23" ht="12.75">
      <c r="B174" s="2" t="s">
        <v>20</v>
      </c>
      <c r="C174" s="2"/>
      <c r="D174" s="3">
        <f aca="true" t="shared" si="54" ref="D174:O174">D40-D107</f>
        <v>0</v>
      </c>
      <c r="E174" s="3">
        <f t="shared" si="54"/>
        <v>0</v>
      </c>
      <c r="F174" s="3">
        <f t="shared" si="54"/>
        <v>0</v>
      </c>
      <c r="G174" s="3">
        <f t="shared" si="54"/>
        <v>0</v>
      </c>
      <c r="H174" s="3">
        <f t="shared" si="54"/>
        <v>0</v>
      </c>
      <c r="I174" s="3">
        <f t="shared" si="54"/>
        <v>0</v>
      </c>
      <c r="J174" s="3">
        <f t="shared" si="54"/>
        <v>0</v>
      </c>
      <c r="K174" s="3">
        <f t="shared" si="54"/>
        <v>0</v>
      </c>
      <c r="L174" s="3">
        <f t="shared" si="54"/>
        <v>0</v>
      </c>
      <c r="M174" s="3">
        <f t="shared" si="54"/>
        <v>0</v>
      </c>
      <c r="N174" s="3">
        <f t="shared" si="54"/>
        <v>0</v>
      </c>
      <c r="O174" s="3">
        <f t="shared" si="54"/>
        <v>0</v>
      </c>
      <c r="P174" s="3">
        <f t="shared" si="37"/>
        <v>0</v>
      </c>
      <c r="Q174" s="3"/>
      <c r="R174" s="3">
        <v>400</v>
      </c>
      <c r="S174" s="3">
        <f t="shared" si="39"/>
        <v>400</v>
      </c>
      <c r="T174" s="3"/>
      <c r="U174" s="3"/>
      <c r="V174" s="3"/>
      <c r="W174" s="3"/>
    </row>
    <row r="175" spans="2:23" ht="12.75">
      <c r="B175" s="2" t="s">
        <v>21</v>
      </c>
      <c r="C175" s="2"/>
      <c r="D175" s="3">
        <f aca="true" t="shared" si="55" ref="D175:O175">D41-D108</f>
        <v>0</v>
      </c>
      <c r="E175" s="3">
        <f t="shared" si="55"/>
        <v>0</v>
      </c>
      <c r="F175" s="3">
        <f t="shared" si="55"/>
        <v>0</v>
      </c>
      <c r="G175" s="3">
        <f t="shared" si="55"/>
        <v>0</v>
      </c>
      <c r="H175" s="3">
        <f t="shared" si="55"/>
        <v>0</v>
      </c>
      <c r="I175" s="3">
        <f t="shared" si="55"/>
        <v>0</v>
      </c>
      <c r="J175" s="3">
        <f t="shared" si="55"/>
        <v>0</v>
      </c>
      <c r="K175" s="3">
        <f t="shared" si="55"/>
        <v>0</v>
      </c>
      <c r="L175" s="3">
        <f t="shared" si="55"/>
        <v>0</v>
      </c>
      <c r="M175" s="3">
        <f t="shared" si="55"/>
        <v>0</v>
      </c>
      <c r="N175" s="3">
        <f t="shared" si="55"/>
        <v>0</v>
      </c>
      <c r="O175" s="3">
        <f t="shared" si="55"/>
        <v>0</v>
      </c>
      <c r="P175" s="3">
        <f t="shared" si="37"/>
        <v>0</v>
      </c>
      <c r="Q175" s="3"/>
      <c r="R175" s="3">
        <v>0</v>
      </c>
      <c r="S175" s="3">
        <f t="shared" si="39"/>
        <v>0</v>
      </c>
      <c r="T175" s="3"/>
      <c r="U175" s="3"/>
      <c r="V175" s="3"/>
      <c r="W175" s="3"/>
    </row>
    <row r="176" spans="2:23" ht="12.75">
      <c r="B176" s="2" t="s">
        <v>22</v>
      </c>
      <c r="C176" s="2"/>
      <c r="D176" s="3">
        <f aca="true" t="shared" si="56" ref="D176:O176">D42-D109</f>
        <v>0</v>
      </c>
      <c r="E176" s="3">
        <f t="shared" si="56"/>
        <v>0</v>
      </c>
      <c r="F176" s="3">
        <f t="shared" si="56"/>
        <v>0</v>
      </c>
      <c r="G176" s="3">
        <f t="shared" si="56"/>
        <v>0</v>
      </c>
      <c r="H176" s="3">
        <f t="shared" si="56"/>
        <v>0</v>
      </c>
      <c r="I176" s="3">
        <f t="shared" si="56"/>
        <v>0</v>
      </c>
      <c r="J176" s="3">
        <f t="shared" si="56"/>
        <v>0</v>
      </c>
      <c r="K176" s="3">
        <f t="shared" si="56"/>
        <v>0</v>
      </c>
      <c r="L176" s="3">
        <f t="shared" si="56"/>
        <v>0</v>
      </c>
      <c r="M176" s="3">
        <f t="shared" si="56"/>
        <v>0</v>
      </c>
      <c r="N176" s="3">
        <f t="shared" si="56"/>
        <v>0</v>
      </c>
      <c r="O176" s="3">
        <f t="shared" si="56"/>
        <v>0</v>
      </c>
      <c r="P176" s="3">
        <f t="shared" si="37"/>
        <v>0</v>
      </c>
      <c r="Q176" s="3"/>
      <c r="R176" s="3">
        <v>19250</v>
      </c>
      <c r="S176" s="3">
        <f t="shared" si="39"/>
        <v>19250</v>
      </c>
      <c r="T176" s="3"/>
      <c r="U176" s="3"/>
      <c r="V176" s="3"/>
      <c r="W176" s="3"/>
    </row>
    <row r="177" spans="2:23" ht="12.75">
      <c r="B177" s="2" t="s">
        <v>23</v>
      </c>
      <c r="C177" s="2"/>
      <c r="D177" s="3">
        <f aca="true" t="shared" si="57" ref="D177:O177">D43-D110</f>
        <v>0</v>
      </c>
      <c r="E177" s="3">
        <f t="shared" si="57"/>
        <v>0</v>
      </c>
      <c r="F177" s="3">
        <f t="shared" si="57"/>
        <v>0</v>
      </c>
      <c r="G177" s="3">
        <f t="shared" si="57"/>
        <v>0</v>
      </c>
      <c r="H177" s="3">
        <f t="shared" si="57"/>
        <v>0</v>
      </c>
      <c r="I177" s="3">
        <f t="shared" si="57"/>
        <v>0</v>
      </c>
      <c r="J177" s="3">
        <f t="shared" si="57"/>
        <v>0</v>
      </c>
      <c r="K177" s="3">
        <f t="shared" si="57"/>
        <v>0</v>
      </c>
      <c r="L177" s="3">
        <f t="shared" si="57"/>
        <v>0</v>
      </c>
      <c r="M177" s="3">
        <f t="shared" si="57"/>
        <v>0</v>
      </c>
      <c r="N177" s="3">
        <f t="shared" si="57"/>
        <v>0</v>
      </c>
      <c r="O177" s="3">
        <f t="shared" si="57"/>
        <v>0</v>
      </c>
      <c r="P177" s="3">
        <f>SUM(D177:O177)</f>
        <v>0</v>
      </c>
      <c r="Q177" s="3"/>
      <c r="R177" s="3">
        <v>0</v>
      </c>
      <c r="S177" s="3">
        <f t="shared" si="39"/>
        <v>0</v>
      </c>
      <c r="T177" s="3"/>
      <c r="U177" s="3"/>
      <c r="V177" s="3"/>
      <c r="W177" s="3"/>
    </row>
    <row r="178" spans="2:23" ht="12.75">
      <c r="B178" s="2" t="s">
        <v>24</v>
      </c>
      <c r="C178" s="2"/>
      <c r="D178" s="3">
        <f aca="true" t="shared" si="58" ref="D178:O178">D44-D111</f>
        <v>0</v>
      </c>
      <c r="E178" s="3">
        <f t="shared" si="58"/>
        <v>0</v>
      </c>
      <c r="F178" s="3">
        <f t="shared" si="58"/>
        <v>0</v>
      </c>
      <c r="G178" s="3">
        <f t="shared" si="58"/>
        <v>0</v>
      </c>
      <c r="H178" s="3">
        <f t="shared" si="58"/>
        <v>0</v>
      </c>
      <c r="I178" s="3">
        <f t="shared" si="58"/>
        <v>0</v>
      </c>
      <c r="J178" s="3">
        <f t="shared" si="58"/>
        <v>0</v>
      </c>
      <c r="K178" s="3">
        <f t="shared" si="58"/>
        <v>0</v>
      </c>
      <c r="L178" s="3">
        <f t="shared" si="58"/>
        <v>0</v>
      </c>
      <c r="M178" s="3">
        <f t="shared" si="58"/>
        <v>0</v>
      </c>
      <c r="N178" s="3">
        <f t="shared" si="58"/>
        <v>0</v>
      </c>
      <c r="O178" s="3">
        <f t="shared" si="58"/>
        <v>0</v>
      </c>
      <c r="P178" s="3">
        <f>SUM(D178:O178)</f>
        <v>0</v>
      </c>
      <c r="Q178" s="3"/>
      <c r="R178" s="3">
        <v>12350</v>
      </c>
      <c r="S178" s="3">
        <f t="shared" si="39"/>
        <v>12350</v>
      </c>
      <c r="T178" s="3"/>
      <c r="U178" s="14"/>
      <c r="V178" s="3"/>
      <c r="W178" s="3"/>
    </row>
    <row r="179" spans="2:23" ht="12.75">
      <c r="B179" s="2" t="s">
        <v>25</v>
      </c>
      <c r="C179" s="2"/>
      <c r="D179" s="3">
        <f aca="true" t="shared" si="59" ref="D179:O179">D45-D112</f>
        <v>0</v>
      </c>
      <c r="E179" s="3">
        <f t="shared" si="59"/>
        <v>0</v>
      </c>
      <c r="F179" s="3">
        <f t="shared" si="59"/>
        <v>0</v>
      </c>
      <c r="G179" s="3">
        <f t="shared" si="59"/>
        <v>0</v>
      </c>
      <c r="H179" s="3">
        <f t="shared" si="59"/>
        <v>0</v>
      </c>
      <c r="I179" s="3">
        <f t="shared" si="59"/>
        <v>0</v>
      </c>
      <c r="J179" s="3">
        <f t="shared" si="59"/>
        <v>0</v>
      </c>
      <c r="K179" s="3">
        <f t="shared" si="59"/>
        <v>0</v>
      </c>
      <c r="L179" s="3">
        <f t="shared" si="59"/>
        <v>0</v>
      </c>
      <c r="M179" s="3">
        <f t="shared" si="59"/>
        <v>0</v>
      </c>
      <c r="N179" s="3">
        <f t="shared" si="59"/>
        <v>0</v>
      </c>
      <c r="O179" s="3">
        <f t="shared" si="59"/>
        <v>0</v>
      </c>
      <c r="P179" s="3">
        <f>SUM(D179:O179)</f>
        <v>0</v>
      </c>
      <c r="Q179" s="3"/>
      <c r="R179" s="3">
        <v>3024</v>
      </c>
      <c r="S179" s="3">
        <f t="shared" si="39"/>
        <v>3024</v>
      </c>
      <c r="T179" s="3"/>
      <c r="U179" s="3"/>
      <c r="V179" s="3"/>
      <c r="W179" s="3"/>
    </row>
    <row r="180" spans="2:23" ht="12.75">
      <c r="B180" s="2" t="s">
        <v>66</v>
      </c>
      <c r="C180" s="2"/>
      <c r="D180" s="3">
        <f aca="true" t="shared" si="60" ref="D180:O180">D46-D113</f>
        <v>0</v>
      </c>
      <c r="E180" s="3">
        <f t="shared" si="60"/>
        <v>0</v>
      </c>
      <c r="F180" s="3">
        <f t="shared" si="60"/>
        <v>0</v>
      </c>
      <c r="G180" s="3">
        <f t="shared" si="60"/>
        <v>0</v>
      </c>
      <c r="H180" s="3">
        <f t="shared" si="60"/>
        <v>0</v>
      </c>
      <c r="I180" s="3">
        <f t="shared" si="60"/>
        <v>0</v>
      </c>
      <c r="J180" s="3">
        <f t="shared" si="60"/>
        <v>0</v>
      </c>
      <c r="K180" s="3">
        <f t="shared" si="60"/>
        <v>0</v>
      </c>
      <c r="L180" s="3">
        <f t="shared" si="60"/>
        <v>0</v>
      </c>
      <c r="M180" s="3">
        <f t="shared" si="60"/>
        <v>0</v>
      </c>
      <c r="N180" s="3">
        <f t="shared" si="60"/>
        <v>0</v>
      </c>
      <c r="O180" s="3">
        <f t="shared" si="60"/>
        <v>0</v>
      </c>
      <c r="P180" s="3">
        <f>SUM(D180:O180)</f>
        <v>0</v>
      </c>
      <c r="Q180" s="3"/>
      <c r="R180" s="3">
        <v>300</v>
      </c>
      <c r="S180" s="3">
        <f t="shared" si="39"/>
        <v>300</v>
      </c>
      <c r="T180" s="3"/>
      <c r="U180" s="3"/>
      <c r="V180" s="3"/>
      <c r="W180" s="3"/>
    </row>
    <row r="181" spans="2:23" ht="12.75">
      <c r="B181" s="2" t="s">
        <v>26</v>
      </c>
      <c r="C181" s="2"/>
      <c r="D181" s="3">
        <f aca="true" t="shared" si="61" ref="D181:O181">D47-D114</f>
        <v>0</v>
      </c>
      <c r="E181" s="3">
        <f t="shared" si="61"/>
        <v>0</v>
      </c>
      <c r="F181" s="3">
        <f t="shared" si="61"/>
        <v>0</v>
      </c>
      <c r="G181" s="3">
        <f t="shared" si="61"/>
        <v>0</v>
      </c>
      <c r="H181" s="3">
        <f t="shared" si="61"/>
        <v>0</v>
      </c>
      <c r="I181" s="3">
        <f t="shared" si="61"/>
        <v>0</v>
      </c>
      <c r="J181" s="3">
        <f t="shared" si="61"/>
        <v>0</v>
      </c>
      <c r="K181" s="3">
        <f t="shared" si="61"/>
        <v>0</v>
      </c>
      <c r="L181" s="3">
        <f t="shared" si="61"/>
        <v>0</v>
      </c>
      <c r="M181" s="3">
        <f t="shared" si="61"/>
        <v>0</v>
      </c>
      <c r="N181" s="3">
        <f t="shared" si="61"/>
        <v>0</v>
      </c>
      <c r="O181" s="3">
        <f t="shared" si="61"/>
        <v>0</v>
      </c>
      <c r="P181" s="3">
        <f>SUM(D181:O181)</f>
        <v>0</v>
      </c>
      <c r="Q181" s="3"/>
      <c r="R181" s="3">
        <v>250</v>
      </c>
      <c r="S181" s="3">
        <f t="shared" si="39"/>
        <v>250</v>
      </c>
      <c r="T181" s="3"/>
      <c r="U181" s="3"/>
      <c r="V181" s="3"/>
      <c r="W181" s="3"/>
    </row>
    <row r="182" spans="2:23" ht="12.75">
      <c r="B182" s="2" t="s">
        <v>100</v>
      </c>
      <c r="C182" s="2"/>
      <c r="D182" s="3">
        <f aca="true" t="shared" si="62" ref="D182:O182">D48-D115</f>
        <v>0</v>
      </c>
      <c r="E182" s="3">
        <f t="shared" si="62"/>
        <v>0</v>
      </c>
      <c r="F182" s="3">
        <f t="shared" si="62"/>
        <v>0</v>
      </c>
      <c r="G182" s="3">
        <f t="shared" si="62"/>
        <v>0</v>
      </c>
      <c r="H182" s="3">
        <f t="shared" si="62"/>
        <v>0</v>
      </c>
      <c r="I182" s="3">
        <f t="shared" si="62"/>
        <v>0</v>
      </c>
      <c r="J182" s="3">
        <f t="shared" si="62"/>
        <v>0</v>
      </c>
      <c r="K182" s="3">
        <f t="shared" si="62"/>
        <v>0</v>
      </c>
      <c r="L182" s="3">
        <f t="shared" si="62"/>
        <v>0</v>
      </c>
      <c r="M182" s="3">
        <f t="shared" si="62"/>
        <v>0</v>
      </c>
      <c r="N182" s="3">
        <f t="shared" si="62"/>
        <v>0</v>
      </c>
      <c r="O182" s="3">
        <f t="shared" si="62"/>
        <v>0</v>
      </c>
      <c r="P182" s="3">
        <f aca="true" t="shared" si="63" ref="P182:P195">SUM(D182:O182)</f>
        <v>0</v>
      </c>
      <c r="Q182" s="3"/>
      <c r="R182" s="3"/>
      <c r="S182" s="3"/>
      <c r="T182" s="3"/>
      <c r="U182" s="3"/>
      <c r="V182" s="3"/>
      <c r="W182" s="3"/>
    </row>
    <row r="183" spans="2:23" ht="12.75">
      <c r="B183" s="2" t="s">
        <v>101</v>
      </c>
      <c r="C183" s="2"/>
      <c r="D183" s="3">
        <f aca="true" t="shared" si="64" ref="D183:O183">D49-D116</f>
        <v>0</v>
      </c>
      <c r="E183" s="3">
        <f t="shared" si="64"/>
        <v>0</v>
      </c>
      <c r="F183" s="3">
        <f t="shared" si="64"/>
        <v>0</v>
      </c>
      <c r="G183" s="3">
        <f t="shared" si="64"/>
        <v>0</v>
      </c>
      <c r="H183" s="3">
        <f t="shared" si="64"/>
        <v>0</v>
      </c>
      <c r="I183" s="3">
        <f t="shared" si="64"/>
        <v>0</v>
      </c>
      <c r="J183" s="3">
        <f t="shared" si="64"/>
        <v>0</v>
      </c>
      <c r="K183" s="3">
        <f t="shared" si="64"/>
        <v>0</v>
      </c>
      <c r="L183" s="3">
        <f t="shared" si="64"/>
        <v>0</v>
      </c>
      <c r="M183" s="3">
        <f t="shared" si="64"/>
        <v>0</v>
      </c>
      <c r="N183" s="3">
        <f t="shared" si="64"/>
        <v>0</v>
      </c>
      <c r="O183" s="3">
        <f t="shared" si="64"/>
        <v>0</v>
      </c>
      <c r="P183" s="3">
        <f t="shared" si="63"/>
        <v>0</v>
      </c>
      <c r="Q183" s="3"/>
      <c r="R183" s="3"/>
      <c r="S183" s="3"/>
      <c r="T183" s="3"/>
      <c r="U183" s="3"/>
      <c r="V183" s="3"/>
      <c r="W183" s="3"/>
    </row>
    <row r="184" spans="2:23" ht="12.75">
      <c r="B184" s="2" t="s">
        <v>102</v>
      </c>
      <c r="C184" s="2"/>
      <c r="D184" s="3">
        <f aca="true" t="shared" si="65" ref="D184:O184">D50-D117</f>
        <v>0</v>
      </c>
      <c r="E184" s="3">
        <f t="shared" si="65"/>
        <v>0</v>
      </c>
      <c r="F184" s="3">
        <f t="shared" si="65"/>
        <v>0</v>
      </c>
      <c r="G184" s="3">
        <f t="shared" si="65"/>
        <v>0</v>
      </c>
      <c r="H184" s="3">
        <f t="shared" si="65"/>
        <v>0</v>
      </c>
      <c r="I184" s="3">
        <f t="shared" si="65"/>
        <v>0</v>
      </c>
      <c r="J184" s="3">
        <f t="shared" si="65"/>
        <v>0</v>
      </c>
      <c r="K184" s="3">
        <f t="shared" si="65"/>
        <v>0</v>
      </c>
      <c r="L184" s="3">
        <f t="shared" si="65"/>
        <v>0</v>
      </c>
      <c r="M184" s="3">
        <f t="shared" si="65"/>
        <v>0</v>
      </c>
      <c r="N184" s="3">
        <f t="shared" si="65"/>
        <v>0</v>
      </c>
      <c r="O184" s="3">
        <f t="shared" si="65"/>
        <v>0</v>
      </c>
      <c r="P184" s="3">
        <f t="shared" si="63"/>
        <v>0</v>
      </c>
      <c r="Q184" s="3"/>
      <c r="R184" s="3"/>
      <c r="S184" s="3"/>
      <c r="T184" s="3"/>
      <c r="U184" s="3"/>
      <c r="V184" s="3"/>
      <c r="W184" s="3"/>
    </row>
    <row r="185" spans="2:23" ht="12.75">
      <c r="B185" s="2" t="s">
        <v>103</v>
      </c>
      <c r="C185" s="2"/>
      <c r="D185" s="3">
        <f aca="true" t="shared" si="66" ref="D185:O185">D51-D118</f>
        <v>0</v>
      </c>
      <c r="E185" s="3">
        <f t="shared" si="66"/>
        <v>0</v>
      </c>
      <c r="F185" s="3">
        <f t="shared" si="66"/>
        <v>0</v>
      </c>
      <c r="G185" s="3">
        <f t="shared" si="66"/>
        <v>0</v>
      </c>
      <c r="H185" s="3">
        <f t="shared" si="66"/>
        <v>0</v>
      </c>
      <c r="I185" s="3">
        <f t="shared" si="66"/>
        <v>0</v>
      </c>
      <c r="J185" s="3">
        <f t="shared" si="66"/>
        <v>0</v>
      </c>
      <c r="K185" s="3">
        <f t="shared" si="66"/>
        <v>0</v>
      </c>
      <c r="L185" s="3">
        <f t="shared" si="66"/>
        <v>0</v>
      </c>
      <c r="M185" s="3">
        <f t="shared" si="66"/>
        <v>0</v>
      </c>
      <c r="N185" s="3">
        <f t="shared" si="66"/>
        <v>0</v>
      </c>
      <c r="O185" s="3">
        <f t="shared" si="66"/>
        <v>0</v>
      </c>
      <c r="P185" s="3">
        <f t="shared" si="63"/>
        <v>0</v>
      </c>
      <c r="Q185" s="3"/>
      <c r="R185" s="3"/>
      <c r="S185" s="3"/>
      <c r="T185" s="3"/>
      <c r="U185" s="3"/>
      <c r="V185" s="3"/>
      <c r="W185" s="3"/>
    </row>
    <row r="186" spans="2:23" ht="12.75">
      <c r="B186" s="2" t="s">
        <v>104</v>
      </c>
      <c r="C186" s="2"/>
      <c r="D186" s="3">
        <f aca="true" t="shared" si="67" ref="D186:O186">D52-D119</f>
        <v>0</v>
      </c>
      <c r="E186" s="3">
        <f t="shared" si="67"/>
        <v>0</v>
      </c>
      <c r="F186" s="3">
        <f t="shared" si="67"/>
        <v>0</v>
      </c>
      <c r="G186" s="3">
        <f t="shared" si="67"/>
        <v>0</v>
      </c>
      <c r="H186" s="3">
        <f t="shared" si="67"/>
        <v>0</v>
      </c>
      <c r="I186" s="3">
        <f t="shared" si="67"/>
        <v>0</v>
      </c>
      <c r="J186" s="3">
        <f t="shared" si="67"/>
        <v>0</v>
      </c>
      <c r="K186" s="3">
        <f t="shared" si="67"/>
        <v>0</v>
      </c>
      <c r="L186" s="3">
        <f t="shared" si="67"/>
        <v>0</v>
      </c>
      <c r="M186" s="3">
        <f t="shared" si="67"/>
        <v>0</v>
      </c>
      <c r="N186" s="3">
        <f t="shared" si="67"/>
        <v>0</v>
      </c>
      <c r="O186" s="3">
        <f t="shared" si="67"/>
        <v>0</v>
      </c>
      <c r="P186" s="3">
        <f t="shared" si="63"/>
        <v>0</v>
      </c>
      <c r="Q186" s="3"/>
      <c r="R186" s="3"/>
      <c r="S186" s="3"/>
      <c r="T186" s="3"/>
      <c r="U186" s="3"/>
      <c r="V186" s="3"/>
      <c r="W186" s="3"/>
    </row>
    <row r="187" spans="2:23" ht="12.75">
      <c r="B187" s="2" t="s">
        <v>28</v>
      </c>
      <c r="C187" s="2"/>
      <c r="D187" s="3">
        <f aca="true" t="shared" si="68" ref="D187:O187">D53-D120</f>
        <v>0</v>
      </c>
      <c r="E187" s="3">
        <f t="shared" si="68"/>
        <v>0</v>
      </c>
      <c r="F187" s="3">
        <f t="shared" si="68"/>
        <v>0</v>
      </c>
      <c r="G187" s="3">
        <f t="shared" si="68"/>
        <v>0</v>
      </c>
      <c r="H187" s="3">
        <f t="shared" si="68"/>
        <v>0</v>
      </c>
      <c r="I187" s="3">
        <f t="shared" si="68"/>
        <v>0</v>
      </c>
      <c r="J187" s="3">
        <f t="shared" si="68"/>
        <v>0</v>
      </c>
      <c r="K187" s="3">
        <f t="shared" si="68"/>
        <v>0</v>
      </c>
      <c r="L187" s="3">
        <f t="shared" si="68"/>
        <v>0</v>
      </c>
      <c r="M187" s="3">
        <f t="shared" si="68"/>
        <v>0</v>
      </c>
      <c r="N187" s="3">
        <f t="shared" si="68"/>
        <v>0</v>
      </c>
      <c r="O187" s="3">
        <f t="shared" si="68"/>
        <v>0</v>
      </c>
      <c r="P187" s="3">
        <f t="shared" si="63"/>
        <v>0</v>
      </c>
      <c r="Q187" s="3"/>
      <c r="R187" s="3">
        <v>0</v>
      </c>
      <c r="S187" s="3">
        <f t="shared" si="39"/>
        <v>0</v>
      </c>
      <c r="T187" s="3"/>
      <c r="U187" s="3"/>
      <c r="V187" s="3"/>
      <c r="W187" s="3"/>
    </row>
    <row r="188" spans="2:23" ht="12.75">
      <c r="B188" s="2" t="s">
        <v>29</v>
      </c>
      <c r="C188" s="2"/>
      <c r="D188" s="3">
        <f aca="true" t="shared" si="69" ref="D188:O188">D54-D121</f>
        <v>0</v>
      </c>
      <c r="E188" s="3">
        <f t="shared" si="69"/>
        <v>0</v>
      </c>
      <c r="F188" s="3">
        <f t="shared" si="69"/>
        <v>0</v>
      </c>
      <c r="G188" s="3">
        <f t="shared" si="69"/>
        <v>0</v>
      </c>
      <c r="H188" s="3">
        <f t="shared" si="69"/>
        <v>0</v>
      </c>
      <c r="I188" s="3">
        <f t="shared" si="69"/>
        <v>0</v>
      </c>
      <c r="J188" s="3">
        <f t="shared" si="69"/>
        <v>0</v>
      </c>
      <c r="K188" s="3">
        <f t="shared" si="69"/>
        <v>0</v>
      </c>
      <c r="L188" s="3">
        <f t="shared" si="69"/>
        <v>0</v>
      </c>
      <c r="M188" s="3">
        <f t="shared" si="69"/>
        <v>0</v>
      </c>
      <c r="N188" s="3">
        <f t="shared" si="69"/>
        <v>0</v>
      </c>
      <c r="O188" s="3">
        <f t="shared" si="69"/>
        <v>0</v>
      </c>
      <c r="P188" s="3">
        <f t="shared" si="63"/>
        <v>0</v>
      </c>
      <c r="Q188" s="3"/>
      <c r="R188" s="3">
        <v>0</v>
      </c>
      <c r="S188" s="3">
        <f t="shared" si="39"/>
        <v>0</v>
      </c>
      <c r="T188" s="3"/>
      <c r="U188" s="3"/>
      <c r="V188" s="3"/>
      <c r="W188" s="3"/>
    </row>
    <row r="189" spans="2:23" ht="12.75">
      <c r="B189" s="2" t="s">
        <v>30</v>
      </c>
      <c r="C189" s="2"/>
      <c r="D189" s="3">
        <f aca="true" t="shared" si="70" ref="D189:O189">D55-D122</f>
        <v>0</v>
      </c>
      <c r="E189" s="3">
        <f t="shared" si="70"/>
        <v>0</v>
      </c>
      <c r="F189" s="3">
        <f t="shared" si="70"/>
        <v>0</v>
      </c>
      <c r="G189" s="3">
        <f t="shared" si="70"/>
        <v>0</v>
      </c>
      <c r="H189" s="3">
        <f t="shared" si="70"/>
        <v>0</v>
      </c>
      <c r="I189" s="3">
        <f t="shared" si="70"/>
        <v>0</v>
      </c>
      <c r="J189" s="3">
        <f t="shared" si="70"/>
        <v>0</v>
      </c>
      <c r="K189" s="3">
        <f t="shared" si="70"/>
        <v>0</v>
      </c>
      <c r="L189" s="3">
        <f t="shared" si="70"/>
        <v>0</v>
      </c>
      <c r="M189" s="3">
        <f t="shared" si="70"/>
        <v>0</v>
      </c>
      <c r="N189" s="3">
        <f t="shared" si="70"/>
        <v>0</v>
      </c>
      <c r="O189" s="3">
        <f t="shared" si="70"/>
        <v>0</v>
      </c>
      <c r="P189" s="3">
        <f t="shared" si="63"/>
        <v>0</v>
      </c>
      <c r="Q189" s="3"/>
      <c r="R189" s="3">
        <v>0</v>
      </c>
      <c r="S189" s="3">
        <f t="shared" si="39"/>
        <v>0</v>
      </c>
      <c r="T189" s="3"/>
      <c r="U189" s="3"/>
      <c r="V189" s="3"/>
      <c r="W189" s="3"/>
    </row>
    <row r="190" spans="2:23" ht="12.75">
      <c r="B190" s="2" t="s">
        <v>64</v>
      </c>
      <c r="C190" s="2"/>
      <c r="D190" s="3">
        <f aca="true" t="shared" si="71" ref="D190:O190">D56-D123</f>
        <v>0</v>
      </c>
      <c r="E190" s="3">
        <f t="shared" si="71"/>
        <v>0</v>
      </c>
      <c r="F190" s="3">
        <f t="shared" si="71"/>
        <v>0</v>
      </c>
      <c r="G190" s="3">
        <f t="shared" si="71"/>
        <v>0</v>
      </c>
      <c r="H190" s="3">
        <f t="shared" si="71"/>
        <v>0</v>
      </c>
      <c r="I190" s="3">
        <f t="shared" si="71"/>
        <v>0</v>
      </c>
      <c r="J190" s="3">
        <f t="shared" si="71"/>
        <v>0</v>
      </c>
      <c r="K190" s="3">
        <f t="shared" si="71"/>
        <v>0</v>
      </c>
      <c r="L190" s="3">
        <f t="shared" si="71"/>
        <v>0</v>
      </c>
      <c r="M190" s="3">
        <f t="shared" si="71"/>
        <v>0</v>
      </c>
      <c r="N190" s="3">
        <f t="shared" si="71"/>
        <v>0</v>
      </c>
      <c r="O190" s="3">
        <f t="shared" si="71"/>
        <v>0</v>
      </c>
      <c r="P190" s="3">
        <f t="shared" si="63"/>
        <v>0</v>
      </c>
      <c r="Q190" s="3"/>
      <c r="R190" s="3">
        <v>0</v>
      </c>
      <c r="S190" s="3">
        <f t="shared" si="39"/>
        <v>0</v>
      </c>
      <c r="T190" s="3"/>
      <c r="U190" s="3"/>
      <c r="V190" s="3"/>
      <c r="W190" s="3"/>
    </row>
    <row r="191" spans="2:23" ht="12.75">
      <c r="B191" s="2" t="s">
        <v>105</v>
      </c>
      <c r="C191" s="2"/>
      <c r="D191" s="3">
        <f aca="true" t="shared" si="72" ref="D191:O191">D57-D124</f>
        <v>0</v>
      </c>
      <c r="E191" s="3">
        <f t="shared" si="72"/>
        <v>0</v>
      </c>
      <c r="F191" s="3">
        <f t="shared" si="72"/>
        <v>0</v>
      </c>
      <c r="G191" s="3">
        <f t="shared" si="72"/>
        <v>0</v>
      </c>
      <c r="H191" s="3">
        <f t="shared" si="72"/>
        <v>0</v>
      </c>
      <c r="I191" s="3">
        <f t="shared" si="72"/>
        <v>0</v>
      </c>
      <c r="J191" s="3">
        <f t="shared" si="72"/>
        <v>0</v>
      </c>
      <c r="K191" s="3">
        <f t="shared" si="72"/>
        <v>0</v>
      </c>
      <c r="L191" s="3">
        <f t="shared" si="72"/>
        <v>0</v>
      </c>
      <c r="M191" s="3">
        <f t="shared" si="72"/>
        <v>0</v>
      </c>
      <c r="N191" s="3">
        <f t="shared" si="72"/>
        <v>0</v>
      </c>
      <c r="O191" s="3">
        <f t="shared" si="72"/>
        <v>0</v>
      </c>
      <c r="P191" s="3">
        <f t="shared" si="63"/>
        <v>0</v>
      </c>
      <c r="Q191" s="3"/>
      <c r="R191" s="3">
        <v>0</v>
      </c>
      <c r="S191" s="3">
        <f t="shared" si="39"/>
        <v>0</v>
      </c>
      <c r="T191" s="3"/>
      <c r="U191" s="3"/>
      <c r="V191" s="3"/>
      <c r="W191" s="3"/>
    </row>
    <row r="192" spans="2:23" ht="12.75">
      <c r="B192" s="2" t="s">
        <v>31</v>
      </c>
      <c r="C192" s="2"/>
      <c r="D192" s="3">
        <f aca="true" t="shared" si="73" ref="D192:O192">D58-D125</f>
        <v>0</v>
      </c>
      <c r="E192" s="3">
        <f t="shared" si="73"/>
        <v>0</v>
      </c>
      <c r="F192" s="3">
        <f t="shared" si="73"/>
        <v>0</v>
      </c>
      <c r="G192" s="3">
        <f t="shared" si="73"/>
        <v>0</v>
      </c>
      <c r="H192" s="3">
        <f t="shared" si="73"/>
        <v>0</v>
      </c>
      <c r="I192" s="3">
        <f t="shared" si="73"/>
        <v>0</v>
      </c>
      <c r="J192" s="3">
        <f t="shared" si="73"/>
        <v>0</v>
      </c>
      <c r="K192" s="3">
        <f t="shared" si="73"/>
        <v>0</v>
      </c>
      <c r="L192" s="3">
        <f t="shared" si="73"/>
        <v>0</v>
      </c>
      <c r="M192" s="3">
        <f t="shared" si="73"/>
        <v>0</v>
      </c>
      <c r="N192" s="3">
        <f t="shared" si="73"/>
        <v>0</v>
      </c>
      <c r="O192" s="3">
        <f t="shared" si="73"/>
        <v>0</v>
      </c>
      <c r="P192" s="3">
        <f t="shared" si="63"/>
        <v>0</v>
      </c>
      <c r="Q192" s="3"/>
      <c r="R192" s="3">
        <v>0</v>
      </c>
      <c r="S192" s="3">
        <f t="shared" si="39"/>
        <v>0</v>
      </c>
      <c r="T192" s="3"/>
      <c r="U192" s="3"/>
      <c r="V192" s="3"/>
      <c r="W192" s="3"/>
    </row>
    <row r="193" spans="2:23" ht="12.75">
      <c r="B193" s="2" t="s">
        <v>106</v>
      </c>
      <c r="C193" s="2"/>
      <c r="D193" s="3">
        <f aca="true" t="shared" si="74" ref="D193:O193">D59-D126</f>
        <v>0</v>
      </c>
      <c r="E193" s="3">
        <f t="shared" si="74"/>
        <v>0</v>
      </c>
      <c r="F193" s="3">
        <f t="shared" si="74"/>
        <v>0</v>
      </c>
      <c r="G193" s="3">
        <f t="shared" si="74"/>
        <v>0</v>
      </c>
      <c r="H193" s="3">
        <f t="shared" si="74"/>
        <v>0</v>
      </c>
      <c r="I193" s="3">
        <f t="shared" si="74"/>
        <v>0</v>
      </c>
      <c r="J193" s="3">
        <f t="shared" si="74"/>
        <v>0</v>
      </c>
      <c r="K193" s="3">
        <f t="shared" si="74"/>
        <v>0</v>
      </c>
      <c r="L193" s="3">
        <f t="shared" si="74"/>
        <v>0</v>
      </c>
      <c r="M193" s="3">
        <f t="shared" si="74"/>
        <v>0</v>
      </c>
      <c r="N193" s="3">
        <f t="shared" si="74"/>
        <v>0</v>
      </c>
      <c r="O193" s="3">
        <f t="shared" si="74"/>
        <v>0</v>
      </c>
      <c r="P193" s="3">
        <f t="shared" si="63"/>
        <v>0</v>
      </c>
      <c r="Q193" s="3"/>
      <c r="R193" s="3"/>
      <c r="S193" s="3"/>
      <c r="T193" s="3"/>
      <c r="U193" s="3"/>
      <c r="V193" s="3"/>
      <c r="W193" s="3"/>
    </row>
    <row r="194" spans="2:23" ht="12.75">
      <c r="B194" s="2" t="s">
        <v>32</v>
      </c>
      <c r="C194" s="2"/>
      <c r="D194" s="3">
        <f aca="true" t="shared" si="75" ref="D194:O194">D60-D127</f>
        <v>0</v>
      </c>
      <c r="E194" s="3">
        <f t="shared" si="75"/>
        <v>0</v>
      </c>
      <c r="F194" s="3">
        <f t="shared" si="75"/>
        <v>0</v>
      </c>
      <c r="G194" s="3">
        <f t="shared" si="75"/>
        <v>0</v>
      </c>
      <c r="H194" s="3">
        <f t="shared" si="75"/>
        <v>0</v>
      </c>
      <c r="I194" s="3">
        <f t="shared" si="75"/>
        <v>0</v>
      </c>
      <c r="J194" s="3">
        <f t="shared" si="75"/>
        <v>0</v>
      </c>
      <c r="K194" s="3">
        <f t="shared" si="75"/>
        <v>0</v>
      </c>
      <c r="L194" s="3">
        <f t="shared" si="75"/>
        <v>0</v>
      </c>
      <c r="M194" s="3">
        <f t="shared" si="75"/>
        <v>0</v>
      </c>
      <c r="N194" s="3">
        <f t="shared" si="75"/>
        <v>0</v>
      </c>
      <c r="O194" s="3">
        <f t="shared" si="75"/>
        <v>0</v>
      </c>
      <c r="P194" s="3">
        <f t="shared" si="63"/>
        <v>0</v>
      </c>
      <c r="Q194" s="3"/>
      <c r="R194" s="3">
        <v>0</v>
      </c>
      <c r="S194" s="3">
        <f t="shared" si="39"/>
        <v>0</v>
      </c>
      <c r="T194" s="3"/>
      <c r="U194" s="3"/>
      <c r="V194" s="3"/>
      <c r="W194" s="3"/>
    </row>
    <row r="195" spans="2:23" ht="12.75">
      <c r="B195" s="2" t="s">
        <v>33</v>
      </c>
      <c r="C195" s="2"/>
      <c r="D195" s="3">
        <f aca="true" t="shared" si="76" ref="D195:O195">D61-D128</f>
        <v>0</v>
      </c>
      <c r="E195" s="3">
        <f t="shared" si="76"/>
        <v>0</v>
      </c>
      <c r="F195" s="3">
        <f t="shared" si="76"/>
        <v>0</v>
      </c>
      <c r="G195" s="3">
        <f t="shared" si="76"/>
        <v>0</v>
      </c>
      <c r="H195" s="3">
        <f t="shared" si="76"/>
        <v>0</v>
      </c>
      <c r="I195" s="3">
        <f t="shared" si="76"/>
        <v>0</v>
      </c>
      <c r="J195" s="3">
        <f t="shared" si="76"/>
        <v>0</v>
      </c>
      <c r="K195" s="3">
        <f t="shared" si="76"/>
        <v>0</v>
      </c>
      <c r="L195" s="3">
        <f t="shared" si="76"/>
        <v>0</v>
      </c>
      <c r="M195" s="3">
        <f t="shared" si="76"/>
        <v>0</v>
      </c>
      <c r="N195" s="3">
        <f t="shared" si="76"/>
        <v>0</v>
      </c>
      <c r="O195" s="3">
        <f t="shared" si="76"/>
        <v>0</v>
      </c>
      <c r="P195" s="3">
        <f t="shared" si="63"/>
        <v>0</v>
      </c>
      <c r="Q195" s="3"/>
      <c r="R195" s="3">
        <v>18000</v>
      </c>
      <c r="S195" s="3">
        <f t="shared" si="39"/>
        <v>18000</v>
      </c>
      <c r="T195" s="3"/>
      <c r="U195" s="14"/>
      <c r="V195" s="3"/>
      <c r="W195" s="3"/>
    </row>
    <row r="196" spans="2:23" ht="12.75">
      <c r="B196" s="2" t="s">
        <v>34</v>
      </c>
      <c r="C196" s="2"/>
      <c r="D196" s="3">
        <f aca="true" t="shared" si="77" ref="D196:O196">D62-D130</f>
        <v>0</v>
      </c>
      <c r="E196" s="3">
        <f t="shared" si="77"/>
        <v>0</v>
      </c>
      <c r="F196" s="3">
        <f t="shared" si="77"/>
        <v>0</v>
      </c>
      <c r="G196" s="3">
        <f t="shared" si="77"/>
        <v>0</v>
      </c>
      <c r="H196" s="3">
        <f t="shared" si="77"/>
        <v>0</v>
      </c>
      <c r="I196" s="3">
        <f t="shared" si="77"/>
        <v>0</v>
      </c>
      <c r="J196" s="3">
        <f t="shared" si="77"/>
        <v>0</v>
      </c>
      <c r="K196" s="3">
        <f t="shared" si="77"/>
        <v>0</v>
      </c>
      <c r="L196" s="3">
        <f t="shared" si="77"/>
        <v>0</v>
      </c>
      <c r="M196" s="3">
        <f t="shared" si="77"/>
        <v>0</v>
      </c>
      <c r="N196" s="3">
        <f t="shared" si="77"/>
        <v>0</v>
      </c>
      <c r="O196" s="3">
        <f t="shared" si="77"/>
        <v>0</v>
      </c>
      <c r="P196" s="3">
        <f>SUM(D196:O196)</f>
        <v>0</v>
      </c>
      <c r="Q196" s="3"/>
      <c r="R196" s="3"/>
      <c r="S196" s="3"/>
      <c r="T196" s="3"/>
      <c r="U196" s="14"/>
      <c r="V196" s="3"/>
      <c r="W196" s="3"/>
    </row>
    <row r="197" spans="2:23" ht="12.75">
      <c r="B197" s="2" t="s">
        <v>84</v>
      </c>
      <c r="C197" s="2"/>
      <c r="D197" s="5">
        <f aca="true" t="shared" si="78" ref="D197:J197">D63-D130</f>
        <v>0</v>
      </c>
      <c r="E197" s="5">
        <f t="shared" si="78"/>
        <v>0</v>
      </c>
      <c r="F197" s="5">
        <f t="shared" si="78"/>
        <v>0</v>
      </c>
      <c r="G197" s="5">
        <f t="shared" si="78"/>
        <v>0</v>
      </c>
      <c r="H197" s="5">
        <f t="shared" si="78"/>
        <v>0</v>
      </c>
      <c r="I197" s="5">
        <f t="shared" si="78"/>
        <v>0</v>
      </c>
      <c r="J197" s="5">
        <f t="shared" si="78"/>
        <v>0</v>
      </c>
      <c r="K197" s="5">
        <f>K63-K130</f>
        <v>0</v>
      </c>
      <c r="L197" s="5">
        <f>L63-L130</f>
        <v>0</v>
      </c>
      <c r="M197" s="5">
        <f>M63-M130</f>
        <v>0</v>
      </c>
      <c r="N197" s="5">
        <f>N63-N130</f>
        <v>0</v>
      </c>
      <c r="O197" s="5">
        <f>O63-O130</f>
        <v>0</v>
      </c>
      <c r="P197" s="5">
        <f>SUM(D197:O197)</f>
        <v>0</v>
      </c>
      <c r="Q197" s="3"/>
      <c r="R197" s="5">
        <v>0</v>
      </c>
      <c r="S197" s="5">
        <f t="shared" si="39"/>
        <v>0</v>
      </c>
      <c r="T197" s="3"/>
      <c r="U197" s="3"/>
      <c r="V197" s="3"/>
      <c r="W197" s="3"/>
    </row>
    <row r="198" spans="1:23" s="6" customFormat="1" ht="12.75">
      <c r="A198" s="6" t="s">
        <v>59</v>
      </c>
      <c r="D198" s="7">
        <f>SUM(D163:D197)</f>
        <v>0</v>
      </c>
      <c r="E198" s="7">
        <f>SUM(E163:E197)</f>
        <v>0</v>
      </c>
      <c r="F198" s="7">
        <f>SUM(F163:F197)</f>
        <v>0</v>
      </c>
      <c r="G198" s="7">
        <f aca="true" t="shared" si="79" ref="G198:L198">SUM(G163:G197)</f>
        <v>0</v>
      </c>
      <c r="H198" s="7">
        <f t="shared" si="79"/>
        <v>0</v>
      </c>
      <c r="I198" s="7">
        <f t="shared" si="79"/>
        <v>0</v>
      </c>
      <c r="J198" s="7">
        <f t="shared" si="79"/>
        <v>0</v>
      </c>
      <c r="K198" s="7">
        <f t="shared" si="79"/>
        <v>0</v>
      </c>
      <c r="L198" s="7">
        <f t="shared" si="79"/>
        <v>0</v>
      </c>
      <c r="M198" s="7">
        <f>SUM(M163:M197)</f>
        <v>0</v>
      </c>
      <c r="N198" s="7">
        <f>SUM(N163:N197)</f>
        <v>0</v>
      </c>
      <c r="O198" s="7">
        <f>SUM(O163:O197)</f>
        <v>0</v>
      </c>
      <c r="P198" s="7">
        <f>SUM(P163:P197)</f>
        <v>0</v>
      </c>
      <c r="Q198" s="7">
        <f>-P131+SUM(D64:G64)-P198</f>
        <v>0</v>
      </c>
      <c r="R198" s="7">
        <f>SUM(R157:R197)</f>
        <v>321120</v>
      </c>
      <c r="S198" s="7">
        <f>SUM(S157:S197)</f>
        <v>321120</v>
      </c>
      <c r="T198" s="8"/>
      <c r="U198" s="8"/>
      <c r="V198" s="8"/>
      <c r="W198" s="8"/>
    </row>
    <row r="199" spans="4:23" ht="12.75"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 spans="1:23" s="12" customFormat="1" ht="13.5" thickBot="1">
      <c r="A200" s="9" t="s">
        <v>60</v>
      </c>
      <c r="B200" s="9"/>
      <c r="C200" s="9"/>
      <c r="D200" s="10">
        <f>+D198+D155</f>
        <v>0</v>
      </c>
      <c r="E200" s="10">
        <f>+E198+E155</f>
        <v>0</v>
      </c>
      <c r="F200" s="10">
        <f>+F198+F155</f>
        <v>0</v>
      </c>
      <c r="G200" s="10">
        <f aca="true" t="shared" si="80" ref="G200:L200">+G198+G155</f>
        <v>0</v>
      </c>
      <c r="H200" s="10">
        <f t="shared" si="80"/>
        <v>0</v>
      </c>
      <c r="I200" s="10">
        <f t="shared" si="80"/>
        <v>0</v>
      </c>
      <c r="J200" s="10">
        <f t="shared" si="80"/>
        <v>0</v>
      </c>
      <c r="K200" s="10">
        <f t="shared" si="80"/>
        <v>0</v>
      </c>
      <c r="L200" s="10">
        <f t="shared" si="80"/>
        <v>0</v>
      </c>
      <c r="M200" s="10">
        <f>+M198+M155</f>
        <v>0</v>
      </c>
      <c r="N200" s="10">
        <f>+N198+N155</f>
        <v>0</v>
      </c>
      <c r="O200" s="10">
        <f>+O198+O155</f>
        <v>0</v>
      </c>
      <c r="P200" s="10">
        <f>+P198+P155</f>
        <v>0</v>
      </c>
      <c r="Q200" s="3">
        <f>P133-SUM(D66:G66)-P200</f>
        <v>0</v>
      </c>
      <c r="R200" s="10">
        <f>+R155-R198</f>
        <v>-174470</v>
      </c>
      <c r="S200" s="10">
        <f>+P200-R200</f>
        <v>174470</v>
      </c>
      <c r="T200" s="11"/>
      <c r="U200" s="11"/>
      <c r="V200" s="11"/>
      <c r="W200" s="11"/>
    </row>
    <row r="201" spans="4:23" ht="13.5" thickTop="1">
      <c r="D201" s="3">
        <f aca="true" t="shared" si="81" ref="D201:K201">-D66+D133-D200</f>
        <v>0</v>
      </c>
      <c r="E201" s="3">
        <f t="shared" si="81"/>
        <v>0</v>
      </c>
      <c r="F201" s="3">
        <f t="shared" si="81"/>
        <v>0</v>
      </c>
      <c r="G201" s="3">
        <f t="shared" si="81"/>
        <v>0</v>
      </c>
      <c r="H201" s="3">
        <f t="shared" si="81"/>
        <v>0</v>
      </c>
      <c r="I201" s="3">
        <f t="shared" si="81"/>
        <v>0</v>
      </c>
      <c r="J201" s="3">
        <f t="shared" si="81"/>
        <v>0</v>
      </c>
      <c r="K201" s="3">
        <f t="shared" si="81"/>
        <v>0</v>
      </c>
      <c r="L201" s="3">
        <f>-L66+L133-L200</f>
        <v>0</v>
      </c>
      <c r="M201" s="3">
        <f>-M66+M133-M200</f>
        <v>0</v>
      </c>
      <c r="N201" s="3">
        <f>-N66+N133-N200</f>
        <v>0</v>
      </c>
      <c r="O201" s="3">
        <f>-O66+O133-O200</f>
        <v>0</v>
      </c>
      <c r="P201" s="3"/>
      <c r="Q201" s="3"/>
      <c r="R201" s="3"/>
      <c r="S201" s="3"/>
      <c r="T201" s="3"/>
      <c r="U201" s="3"/>
      <c r="V201" s="3"/>
      <c r="W201" s="3"/>
    </row>
    <row r="202" spans="4:23" ht="12.75">
      <c r="D202" s="3"/>
      <c r="E202" s="3"/>
      <c r="F202" s="3"/>
      <c r="G202" s="3"/>
      <c r="H202" s="3"/>
      <c r="I202" s="3"/>
      <c r="J202" s="15"/>
      <c r="K202" s="15"/>
      <c r="L202" s="15"/>
      <c r="M202" s="15"/>
      <c r="N202" s="15"/>
      <c r="O202" s="19"/>
      <c r="P202" s="3"/>
      <c r="Q202" s="3"/>
      <c r="R202" s="3"/>
      <c r="S202" s="3"/>
      <c r="T202" s="3"/>
      <c r="U202" s="3"/>
      <c r="V202" s="3"/>
      <c r="W202" s="3"/>
    </row>
    <row r="203" spans="4:23" ht="12.75">
      <c r="D203" s="3"/>
      <c r="E203" s="3"/>
      <c r="F203" s="3"/>
      <c r="G203" s="3"/>
      <c r="H203" s="3"/>
      <c r="I203" s="3"/>
      <c r="J203" s="15"/>
      <c r="K203" s="15"/>
      <c r="L203" s="15"/>
      <c r="M203" s="15"/>
      <c r="N203" s="15"/>
      <c r="O203" s="19"/>
      <c r="P203" s="3"/>
      <c r="Q203" s="3"/>
      <c r="R203" s="3"/>
      <c r="S203" s="3"/>
      <c r="T203" s="3"/>
      <c r="U203" s="3"/>
      <c r="V203" s="3"/>
      <c r="W203" s="3"/>
    </row>
    <row r="204" spans="1:21" s="12" customFormat="1" ht="15.75">
      <c r="A204" s="32" t="s">
        <v>2</v>
      </c>
      <c r="B204" s="33"/>
      <c r="C204" s="34"/>
      <c r="D204" s="35" t="s">
        <v>55</v>
      </c>
      <c r="E204" s="35" t="s">
        <v>55</v>
      </c>
      <c r="F204" s="35" t="s">
        <v>55</v>
      </c>
      <c r="G204" s="35" t="s">
        <v>55</v>
      </c>
      <c r="H204" s="35" t="s">
        <v>55</v>
      </c>
      <c r="I204" s="35" t="s">
        <v>55</v>
      </c>
      <c r="J204" s="35" t="s">
        <v>55</v>
      </c>
      <c r="K204" s="35" t="s">
        <v>55</v>
      </c>
      <c r="L204" s="35" t="s">
        <v>55</v>
      </c>
      <c r="M204" s="35" t="s">
        <v>55</v>
      </c>
      <c r="N204" s="35" t="s">
        <v>55</v>
      </c>
      <c r="O204" s="35" t="s">
        <v>55</v>
      </c>
      <c r="P204" s="103" t="s">
        <v>69</v>
      </c>
      <c r="Q204" s="34"/>
      <c r="R204" s="35" t="s">
        <v>56</v>
      </c>
      <c r="S204" s="35"/>
      <c r="T204" s="34"/>
      <c r="U204" s="34"/>
    </row>
    <row r="205" spans="1:21" s="13" customFormat="1" ht="15">
      <c r="A205" s="59" t="s">
        <v>76</v>
      </c>
      <c r="B205" s="33"/>
      <c r="C205" s="33"/>
      <c r="D205" s="36" t="s">
        <v>51</v>
      </c>
      <c r="E205" s="36" t="s">
        <v>37</v>
      </c>
      <c r="F205" s="36" t="s">
        <v>52</v>
      </c>
      <c r="G205" s="36" t="s">
        <v>39</v>
      </c>
      <c r="H205" s="36" t="s">
        <v>40</v>
      </c>
      <c r="I205" s="36" t="s">
        <v>53</v>
      </c>
      <c r="J205" s="36" t="s">
        <v>45</v>
      </c>
      <c r="K205" s="36" t="s">
        <v>46</v>
      </c>
      <c r="L205" s="36" t="s">
        <v>47</v>
      </c>
      <c r="M205" s="36" t="s">
        <v>48</v>
      </c>
      <c r="N205" s="36" t="s">
        <v>49</v>
      </c>
      <c r="O205" s="36" t="s">
        <v>98</v>
      </c>
      <c r="P205" s="104" t="s">
        <v>67</v>
      </c>
      <c r="Q205" s="33"/>
      <c r="R205" s="36" t="s">
        <v>57</v>
      </c>
      <c r="S205" s="36" t="s">
        <v>68</v>
      </c>
      <c r="T205" s="33"/>
      <c r="U205" s="37" t="s">
        <v>70</v>
      </c>
    </row>
    <row r="206" spans="2:16" ht="5.25" customHeight="1">
      <c r="B206" s="2"/>
      <c r="C206" s="2"/>
      <c r="I206" s="105"/>
      <c r="J206" s="105"/>
      <c r="K206" s="105"/>
      <c r="L206" s="106"/>
      <c r="M206" s="106"/>
      <c r="N206" s="106"/>
      <c r="O206" s="106"/>
      <c r="P206" s="105"/>
    </row>
    <row r="207" spans="1:23" ht="12.75">
      <c r="A207" s="12" t="s">
        <v>4</v>
      </c>
      <c r="B207" s="2" t="s">
        <v>91</v>
      </c>
      <c r="C207" s="2"/>
      <c r="D207" s="3">
        <f aca="true" t="shared" si="82" ref="D207:F221">D73</f>
        <v>0</v>
      </c>
      <c r="E207" s="3">
        <f t="shared" si="82"/>
        <v>0</v>
      </c>
      <c r="F207" s="3">
        <f t="shared" si="82"/>
        <v>0</v>
      </c>
      <c r="G207" s="3">
        <f aca="true" t="shared" si="83" ref="G207:H221">G73</f>
        <v>0</v>
      </c>
      <c r="H207" s="3">
        <f t="shared" si="83"/>
        <v>0</v>
      </c>
      <c r="I207" s="3">
        <f aca="true" t="shared" si="84" ref="I207:J221">I73</f>
        <v>0</v>
      </c>
      <c r="J207" s="3">
        <f t="shared" si="84"/>
        <v>0</v>
      </c>
      <c r="K207" s="3">
        <f aca="true" t="shared" si="85" ref="K207:L221">K73</f>
        <v>0</v>
      </c>
      <c r="L207" s="3">
        <f t="shared" si="85"/>
        <v>0</v>
      </c>
      <c r="M207" s="3">
        <f aca="true" t="shared" si="86" ref="M207:N221">M73</f>
        <v>0</v>
      </c>
      <c r="N207" s="3">
        <f t="shared" si="86"/>
        <v>0</v>
      </c>
      <c r="O207" s="3">
        <f aca="true" t="shared" si="87" ref="O207:O221">O73</f>
        <v>0</v>
      </c>
      <c r="P207" s="107">
        <f>SUM(D207:O207)</f>
        <v>0</v>
      </c>
      <c r="Q207" s="3"/>
      <c r="R207" s="3">
        <v>85000</v>
      </c>
      <c r="S207" s="3">
        <f>+P207-R207</f>
        <v>-85000</v>
      </c>
      <c r="T207" s="3"/>
      <c r="U207" s="3"/>
      <c r="V207" s="3"/>
      <c r="W207" s="3"/>
    </row>
    <row r="208" spans="2:23" ht="12.75">
      <c r="B208" s="2" t="s">
        <v>6</v>
      </c>
      <c r="C208" s="2"/>
      <c r="D208" s="3">
        <f t="shared" si="82"/>
        <v>0</v>
      </c>
      <c r="E208" s="3">
        <f t="shared" si="82"/>
        <v>0</v>
      </c>
      <c r="F208" s="3">
        <f t="shared" si="82"/>
        <v>0</v>
      </c>
      <c r="G208" s="3">
        <f t="shared" si="83"/>
        <v>0</v>
      </c>
      <c r="H208" s="3">
        <f t="shared" si="83"/>
        <v>0</v>
      </c>
      <c r="I208" s="3">
        <f t="shared" si="84"/>
        <v>0</v>
      </c>
      <c r="J208" s="3">
        <f t="shared" si="84"/>
        <v>0</v>
      </c>
      <c r="K208" s="3">
        <f t="shared" si="85"/>
        <v>0</v>
      </c>
      <c r="L208" s="3">
        <f t="shared" si="85"/>
        <v>0</v>
      </c>
      <c r="M208" s="3">
        <f t="shared" si="86"/>
        <v>0</v>
      </c>
      <c r="N208" s="3">
        <f t="shared" si="86"/>
        <v>0</v>
      </c>
      <c r="O208" s="3">
        <f t="shared" si="87"/>
        <v>0</v>
      </c>
      <c r="P208" s="107">
        <f aca="true" t="shared" si="88" ref="P208:P221">SUM(D208:O208)</f>
        <v>0</v>
      </c>
      <c r="Q208" s="3"/>
      <c r="R208" s="3">
        <v>0</v>
      </c>
      <c r="S208" s="3">
        <f>+P208-R208</f>
        <v>0</v>
      </c>
      <c r="T208" s="3"/>
      <c r="U208" s="3"/>
      <c r="V208" s="3"/>
      <c r="W208" s="3"/>
    </row>
    <row r="209" spans="2:23" ht="12.75">
      <c r="B209" s="2" t="s">
        <v>7</v>
      </c>
      <c r="C209" s="2"/>
      <c r="D209" s="3">
        <f t="shared" si="82"/>
        <v>0</v>
      </c>
      <c r="E209" s="3">
        <f t="shared" si="82"/>
        <v>0</v>
      </c>
      <c r="F209" s="3">
        <f t="shared" si="82"/>
        <v>0</v>
      </c>
      <c r="G209" s="3">
        <f t="shared" si="83"/>
        <v>0</v>
      </c>
      <c r="H209" s="3">
        <f t="shared" si="83"/>
        <v>0</v>
      </c>
      <c r="I209" s="3">
        <f t="shared" si="84"/>
        <v>0</v>
      </c>
      <c r="J209" s="3">
        <f t="shared" si="84"/>
        <v>0</v>
      </c>
      <c r="K209" s="3">
        <f t="shared" si="85"/>
        <v>0</v>
      </c>
      <c r="L209" s="3">
        <f t="shared" si="85"/>
        <v>0</v>
      </c>
      <c r="M209" s="3">
        <f t="shared" si="86"/>
        <v>0</v>
      </c>
      <c r="N209" s="3">
        <f t="shared" si="86"/>
        <v>0</v>
      </c>
      <c r="O209" s="3">
        <f t="shared" si="87"/>
        <v>0</v>
      </c>
      <c r="P209" s="107">
        <f t="shared" si="88"/>
        <v>0</v>
      </c>
      <c r="Q209" s="3"/>
      <c r="R209" s="3">
        <v>0</v>
      </c>
      <c r="S209" s="3">
        <f>+P209-R209</f>
        <v>0</v>
      </c>
      <c r="T209" s="3"/>
      <c r="U209" s="3"/>
      <c r="V209" s="3"/>
      <c r="W209" s="3"/>
    </row>
    <row r="210" spans="2:23" ht="12.75">
      <c r="B210" s="2" t="s">
        <v>8</v>
      </c>
      <c r="C210" s="2"/>
      <c r="D210" s="3">
        <f t="shared" si="82"/>
        <v>0</v>
      </c>
      <c r="E210" s="3">
        <f t="shared" si="82"/>
        <v>0</v>
      </c>
      <c r="F210" s="3">
        <f t="shared" si="82"/>
        <v>0</v>
      </c>
      <c r="G210" s="3">
        <f t="shared" si="83"/>
        <v>0</v>
      </c>
      <c r="H210" s="3">
        <f t="shared" si="83"/>
        <v>0</v>
      </c>
      <c r="I210" s="3">
        <f t="shared" si="84"/>
        <v>0</v>
      </c>
      <c r="J210" s="3">
        <f t="shared" si="84"/>
        <v>0</v>
      </c>
      <c r="K210" s="3">
        <f t="shared" si="85"/>
        <v>0</v>
      </c>
      <c r="L210" s="3">
        <f t="shared" si="85"/>
        <v>0</v>
      </c>
      <c r="M210" s="3">
        <f t="shared" si="86"/>
        <v>0</v>
      </c>
      <c r="N210" s="3">
        <f t="shared" si="86"/>
        <v>0</v>
      </c>
      <c r="O210" s="3">
        <f t="shared" si="87"/>
        <v>0</v>
      </c>
      <c r="P210" s="107">
        <f t="shared" si="88"/>
        <v>0</v>
      </c>
      <c r="Q210" s="3"/>
      <c r="R210" s="3">
        <v>18000</v>
      </c>
      <c r="S210" s="3">
        <f>+P210-R210</f>
        <v>-18000</v>
      </c>
      <c r="T210" s="3"/>
      <c r="U210" s="3"/>
      <c r="V210" s="3"/>
      <c r="W210" s="3"/>
    </row>
    <row r="211" spans="2:23" ht="12.75">
      <c r="B211" s="2" t="s">
        <v>9</v>
      </c>
      <c r="C211" s="2"/>
      <c r="D211" s="3">
        <f t="shared" si="82"/>
        <v>0</v>
      </c>
      <c r="E211" s="3">
        <f t="shared" si="82"/>
        <v>0</v>
      </c>
      <c r="F211" s="3">
        <f t="shared" si="82"/>
        <v>0</v>
      </c>
      <c r="G211" s="3">
        <f t="shared" si="83"/>
        <v>0</v>
      </c>
      <c r="H211" s="3">
        <f t="shared" si="83"/>
        <v>0</v>
      </c>
      <c r="I211" s="3">
        <f t="shared" si="84"/>
        <v>0</v>
      </c>
      <c r="J211" s="3">
        <f t="shared" si="84"/>
        <v>0</v>
      </c>
      <c r="K211" s="3">
        <f t="shared" si="85"/>
        <v>0</v>
      </c>
      <c r="L211" s="3">
        <f t="shared" si="85"/>
        <v>0</v>
      </c>
      <c r="M211" s="3">
        <f t="shared" si="86"/>
        <v>0</v>
      </c>
      <c r="N211" s="3">
        <f t="shared" si="86"/>
        <v>0</v>
      </c>
      <c r="O211" s="3">
        <f t="shared" si="87"/>
        <v>0</v>
      </c>
      <c r="P211" s="107">
        <f t="shared" si="88"/>
        <v>0</v>
      </c>
      <c r="Q211" s="3"/>
      <c r="R211" s="3">
        <v>0</v>
      </c>
      <c r="S211" s="3">
        <f>+P211-R211</f>
        <v>0</v>
      </c>
      <c r="T211" s="3"/>
      <c r="U211" s="3"/>
      <c r="V211" s="3"/>
      <c r="W211" s="3"/>
    </row>
    <row r="212" spans="2:23" ht="12.75">
      <c r="B212" s="2" t="s">
        <v>10</v>
      </c>
      <c r="C212" s="2"/>
      <c r="D212" s="3">
        <f t="shared" si="82"/>
        <v>0</v>
      </c>
      <c r="E212" s="3">
        <f t="shared" si="82"/>
        <v>0</v>
      </c>
      <c r="F212" s="3">
        <f t="shared" si="82"/>
        <v>0</v>
      </c>
      <c r="G212" s="3">
        <f t="shared" si="83"/>
        <v>0</v>
      </c>
      <c r="H212" s="3">
        <f t="shared" si="83"/>
        <v>0</v>
      </c>
      <c r="I212" s="3">
        <f t="shared" si="84"/>
        <v>0</v>
      </c>
      <c r="J212" s="3">
        <f t="shared" si="84"/>
        <v>0</v>
      </c>
      <c r="K212" s="3">
        <f t="shared" si="85"/>
        <v>0</v>
      </c>
      <c r="L212" s="3">
        <f t="shared" si="85"/>
        <v>0</v>
      </c>
      <c r="M212" s="3">
        <f t="shared" si="86"/>
        <v>0</v>
      </c>
      <c r="N212" s="3">
        <f t="shared" si="86"/>
        <v>0</v>
      </c>
      <c r="O212" s="3">
        <f t="shared" si="87"/>
        <v>0</v>
      </c>
      <c r="P212" s="107">
        <f t="shared" si="88"/>
        <v>0</v>
      </c>
      <c r="Q212" s="3"/>
      <c r="R212" s="3">
        <v>18000</v>
      </c>
      <c r="S212" s="3">
        <f aca="true" t="shared" si="89" ref="S212:S222">+P212-R212</f>
        <v>-18000</v>
      </c>
      <c r="T212" s="3"/>
      <c r="U212" s="3"/>
      <c r="V212" s="3"/>
      <c r="W212" s="3"/>
    </row>
    <row r="213" spans="2:23" ht="12.75">
      <c r="B213" s="2" t="s">
        <v>11</v>
      </c>
      <c r="C213" s="2"/>
      <c r="D213" s="3">
        <f t="shared" si="82"/>
        <v>0</v>
      </c>
      <c r="E213" s="3">
        <f t="shared" si="82"/>
        <v>0</v>
      </c>
      <c r="F213" s="3">
        <f t="shared" si="82"/>
        <v>0</v>
      </c>
      <c r="G213" s="3">
        <f t="shared" si="83"/>
        <v>0</v>
      </c>
      <c r="H213" s="3">
        <f t="shared" si="83"/>
        <v>0</v>
      </c>
      <c r="I213" s="3">
        <f t="shared" si="84"/>
        <v>0</v>
      </c>
      <c r="J213" s="3">
        <f t="shared" si="84"/>
        <v>0</v>
      </c>
      <c r="K213" s="3">
        <f t="shared" si="85"/>
        <v>0</v>
      </c>
      <c r="L213" s="3">
        <f t="shared" si="85"/>
        <v>0</v>
      </c>
      <c r="M213" s="3">
        <f t="shared" si="86"/>
        <v>0</v>
      </c>
      <c r="N213" s="3">
        <f t="shared" si="86"/>
        <v>0</v>
      </c>
      <c r="O213" s="3">
        <f t="shared" si="87"/>
        <v>0</v>
      </c>
      <c r="P213" s="107">
        <f t="shared" si="88"/>
        <v>0</v>
      </c>
      <c r="Q213" s="3"/>
      <c r="R213" s="3">
        <v>0</v>
      </c>
      <c r="S213" s="3">
        <f t="shared" si="89"/>
        <v>0</v>
      </c>
      <c r="T213" s="3"/>
      <c r="U213" s="3"/>
      <c r="V213" s="3"/>
      <c r="W213" s="3"/>
    </row>
    <row r="214" spans="2:23" ht="12.75">
      <c r="B214" s="2" t="s">
        <v>78</v>
      </c>
      <c r="C214" s="4"/>
      <c r="D214" s="3">
        <f t="shared" si="82"/>
        <v>0</v>
      </c>
      <c r="E214" s="3">
        <f t="shared" si="82"/>
        <v>0</v>
      </c>
      <c r="F214" s="3">
        <f t="shared" si="82"/>
        <v>0</v>
      </c>
      <c r="G214" s="3">
        <f t="shared" si="83"/>
        <v>0</v>
      </c>
      <c r="H214" s="3">
        <f t="shared" si="83"/>
        <v>0</v>
      </c>
      <c r="I214" s="3">
        <f t="shared" si="84"/>
        <v>0</v>
      </c>
      <c r="J214" s="3">
        <f t="shared" si="84"/>
        <v>0</v>
      </c>
      <c r="K214" s="3">
        <f t="shared" si="85"/>
        <v>0</v>
      </c>
      <c r="L214" s="3">
        <f t="shared" si="85"/>
        <v>0</v>
      </c>
      <c r="M214" s="3">
        <f t="shared" si="86"/>
        <v>0</v>
      </c>
      <c r="N214" s="3">
        <f t="shared" si="86"/>
        <v>0</v>
      </c>
      <c r="O214" s="3">
        <f t="shared" si="87"/>
        <v>0</v>
      </c>
      <c r="P214" s="107">
        <f t="shared" si="88"/>
        <v>0</v>
      </c>
      <c r="Q214" s="3"/>
      <c r="R214" s="3">
        <v>0</v>
      </c>
      <c r="S214" s="3">
        <f t="shared" si="89"/>
        <v>0</v>
      </c>
      <c r="T214" s="3"/>
      <c r="U214" s="3"/>
      <c r="V214" s="3"/>
      <c r="W214" s="3"/>
    </row>
    <row r="215" spans="2:23" ht="12.75">
      <c r="B215" s="2" t="s">
        <v>89</v>
      </c>
      <c r="C215" s="2"/>
      <c r="D215" s="3">
        <f t="shared" si="82"/>
        <v>0</v>
      </c>
      <c r="E215" s="3">
        <f t="shared" si="82"/>
        <v>0</v>
      </c>
      <c r="F215" s="3">
        <f t="shared" si="82"/>
        <v>0</v>
      </c>
      <c r="G215" s="3">
        <f t="shared" si="83"/>
        <v>0</v>
      </c>
      <c r="H215" s="3">
        <f t="shared" si="83"/>
        <v>0</v>
      </c>
      <c r="I215" s="3">
        <f t="shared" si="84"/>
        <v>0</v>
      </c>
      <c r="J215" s="3">
        <f t="shared" si="84"/>
        <v>0</v>
      </c>
      <c r="K215" s="3">
        <f t="shared" si="85"/>
        <v>0</v>
      </c>
      <c r="L215" s="3">
        <f t="shared" si="85"/>
        <v>0</v>
      </c>
      <c r="M215" s="3">
        <f t="shared" si="86"/>
        <v>0</v>
      </c>
      <c r="N215" s="3">
        <f t="shared" si="86"/>
        <v>0</v>
      </c>
      <c r="O215" s="3">
        <f t="shared" si="87"/>
        <v>0</v>
      </c>
      <c r="P215" s="107">
        <f t="shared" si="88"/>
        <v>0</v>
      </c>
      <c r="Q215" s="3"/>
      <c r="R215" s="3">
        <v>0</v>
      </c>
      <c r="S215" s="3">
        <f t="shared" si="89"/>
        <v>0</v>
      </c>
      <c r="T215" s="3"/>
      <c r="U215" s="3"/>
      <c r="V215" s="3"/>
      <c r="W215" s="3"/>
    </row>
    <row r="216" spans="2:23" ht="12.75">
      <c r="B216" s="2" t="s">
        <v>12</v>
      </c>
      <c r="C216" s="2"/>
      <c r="D216" s="3">
        <f t="shared" si="82"/>
        <v>0</v>
      </c>
      <c r="E216" s="3">
        <f t="shared" si="82"/>
        <v>0</v>
      </c>
      <c r="F216" s="3">
        <f t="shared" si="82"/>
        <v>0</v>
      </c>
      <c r="G216" s="3">
        <f t="shared" si="83"/>
        <v>0</v>
      </c>
      <c r="H216" s="3">
        <f t="shared" si="83"/>
        <v>0</v>
      </c>
      <c r="I216" s="3">
        <f t="shared" si="84"/>
        <v>0</v>
      </c>
      <c r="J216" s="3">
        <f t="shared" si="84"/>
        <v>0</v>
      </c>
      <c r="K216" s="3">
        <f t="shared" si="85"/>
        <v>0</v>
      </c>
      <c r="L216" s="3">
        <f t="shared" si="85"/>
        <v>0</v>
      </c>
      <c r="M216" s="3">
        <f t="shared" si="86"/>
        <v>0</v>
      </c>
      <c r="N216" s="3">
        <f t="shared" si="86"/>
        <v>0</v>
      </c>
      <c r="O216" s="3">
        <f t="shared" si="87"/>
        <v>0</v>
      </c>
      <c r="P216" s="107">
        <f t="shared" si="88"/>
        <v>0</v>
      </c>
      <c r="Q216" s="3"/>
      <c r="R216" s="3">
        <v>250</v>
      </c>
      <c r="S216" s="3">
        <f t="shared" si="89"/>
        <v>-250</v>
      </c>
      <c r="T216" s="3"/>
      <c r="U216" s="3"/>
      <c r="V216" s="3"/>
      <c r="W216" s="3"/>
    </row>
    <row r="217" spans="2:23" ht="12.75">
      <c r="B217" s="2" t="s">
        <v>13</v>
      </c>
      <c r="C217" s="2"/>
      <c r="D217" s="3">
        <f t="shared" si="82"/>
        <v>0</v>
      </c>
      <c r="E217" s="3">
        <f t="shared" si="82"/>
        <v>0</v>
      </c>
      <c r="F217" s="3">
        <f t="shared" si="82"/>
        <v>0</v>
      </c>
      <c r="G217" s="3">
        <f t="shared" si="83"/>
        <v>0</v>
      </c>
      <c r="H217" s="3">
        <f t="shared" si="83"/>
        <v>0</v>
      </c>
      <c r="I217" s="3">
        <f t="shared" si="84"/>
        <v>0</v>
      </c>
      <c r="J217" s="3">
        <f t="shared" si="84"/>
        <v>0</v>
      </c>
      <c r="K217" s="3">
        <f t="shared" si="85"/>
        <v>0</v>
      </c>
      <c r="L217" s="3">
        <f t="shared" si="85"/>
        <v>0</v>
      </c>
      <c r="M217" s="3">
        <f t="shared" si="86"/>
        <v>0</v>
      </c>
      <c r="N217" s="3">
        <f t="shared" si="86"/>
        <v>0</v>
      </c>
      <c r="O217" s="3">
        <f t="shared" si="87"/>
        <v>0</v>
      </c>
      <c r="P217" s="107">
        <f t="shared" si="88"/>
        <v>0</v>
      </c>
      <c r="Q217" s="3"/>
      <c r="R217" s="3"/>
      <c r="S217" s="3"/>
      <c r="T217" s="3"/>
      <c r="U217" s="3"/>
      <c r="V217" s="3"/>
      <c r="W217" s="3"/>
    </row>
    <row r="218" spans="2:23" ht="12.75">
      <c r="B218" s="2" t="s">
        <v>90</v>
      </c>
      <c r="C218" s="2"/>
      <c r="D218" s="3">
        <f t="shared" si="82"/>
        <v>0</v>
      </c>
      <c r="E218" s="3">
        <f t="shared" si="82"/>
        <v>0</v>
      </c>
      <c r="F218" s="3">
        <f t="shared" si="82"/>
        <v>0</v>
      </c>
      <c r="G218" s="3">
        <f t="shared" si="83"/>
        <v>0</v>
      </c>
      <c r="H218" s="3">
        <f t="shared" si="83"/>
        <v>0</v>
      </c>
      <c r="I218" s="3">
        <f t="shared" si="84"/>
        <v>0</v>
      </c>
      <c r="J218" s="3">
        <f t="shared" si="84"/>
        <v>0</v>
      </c>
      <c r="K218" s="3">
        <f t="shared" si="85"/>
        <v>0</v>
      </c>
      <c r="L218" s="3">
        <f t="shared" si="85"/>
        <v>0</v>
      </c>
      <c r="M218" s="3">
        <f t="shared" si="86"/>
        <v>0</v>
      </c>
      <c r="N218" s="3">
        <f t="shared" si="86"/>
        <v>0</v>
      </c>
      <c r="O218" s="3">
        <f t="shared" si="87"/>
        <v>0</v>
      </c>
      <c r="P218" s="107">
        <f t="shared" si="88"/>
        <v>0</v>
      </c>
      <c r="Q218" s="3"/>
      <c r="R218" s="3">
        <v>0</v>
      </c>
      <c r="S218" s="3">
        <f t="shared" si="89"/>
        <v>0</v>
      </c>
      <c r="T218" s="3"/>
      <c r="U218" s="3"/>
      <c r="V218" s="3"/>
      <c r="W218" s="3"/>
    </row>
    <row r="219" spans="2:23" ht="12.75">
      <c r="B219" s="2" t="s">
        <v>85</v>
      </c>
      <c r="C219" s="2"/>
      <c r="D219" s="3">
        <f t="shared" si="82"/>
        <v>0</v>
      </c>
      <c r="E219" s="3">
        <f t="shared" si="82"/>
        <v>0</v>
      </c>
      <c r="F219" s="3">
        <f t="shared" si="82"/>
        <v>0</v>
      </c>
      <c r="G219" s="3">
        <f t="shared" si="83"/>
        <v>0</v>
      </c>
      <c r="H219" s="3">
        <f t="shared" si="83"/>
        <v>0</v>
      </c>
      <c r="I219" s="3">
        <f t="shared" si="84"/>
        <v>0</v>
      </c>
      <c r="J219" s="3">
        <f t="shared" si="84"/>
        <v>0</v>
      </c>
      <c r="K219" s="3">
        <f t="shared" si="85"/>
        <v>0</v>
      </c>
      <c r="L219" s="3">
        <f t="shared" si="85"/>
        <v>0</v>
      </c>
      <c r="M219" s="3">
        <f t="shared" si="86"/>
        <v>0</v>
      </c>
      <c r="N219" s="3">
        <f t="shared" si="86"/>
        <v>0</v>
      </c>
      <c r="O219" s="3">
        <f t="shared" si="87"/>
        <v>0</v>
      </c>
      <c r="P219" s="107">
        <f t="shared" si="88"/>
        <v>0</v>
      </c>
      <c r="Q219" s="3"/>
      <c r="R219" s="3">
        <v>0</v>
      </c>
      <c r="S219" s="3">
        <f t="shared" si="89"/>
        <v>0</v>
      </c>
      <c r="T219" s="3"/>
      <c r="U219" s="3"/>
      <c r="V219" s="3"/>
      <c r="W219" s="3"/>
    </row>
    <row r="220" spans="2:23" ht="12.75">
      <c r="B220" s="2" t="s">
        <v>86</v>
      </c>
      <c r="C220" s="2"/>
      <c r="D220" s="3">
        <f t="shared" si="82"/>
        <v>0</v>
      </c>
      <c r="E220" s="3">
        <f t="shared" si="82"/>
        <v>0</v>
      </c>
      <c r="F220" s="3">
        <f t="shared" si="82"/>
        <v>0</v>
      </c>
      <c r="G220" s="3">
        <f t="shared" si="83"/>
        <v>0</v>
      </c>
      <c r="H220" s="3">
        <f t="shared" si="83"/>
        <v>0</v>
      </c>
      <c r="I220" s="3">
        <f t="shared" si="84"/>
        <v>0</v>
      </c>
      <c r="J220" s="3">
        <f t="shared" si="84"/>
        <v>0</v>
      </c>
      <c r="K220" s="3">
        <f t="shared" si="85"/>
        <v>0</v>
      </c>
      <c r="L220" s="3">
        <f t="shared" si="85"/>
        <v>0</v>
      </c>
      <c r="M220" s="3">
        <f t="shared" si="86"/>
        <v>0</v>
      </c>
      <c r="N220" s="3">
        <f t="shared" si="86"/>
        <v>0</v>
      </c>
      <c r="O220" s="3">
        <f t="shared" si="87"/>
        <v>0</v>
      </c>
      <c r="P220" s="107">
        <f t="shared" si="88"/>
        <v>0</v>
      </c>
      <c r="Q220" s="3"/>
      <c r="R220" s="3">
        <v>25400</v>
      </c>
      <c r="S220" s="3">
        <f t="shared" si="89"/>
        <v>-25400</v>
      </c>
      <c r="T220" s="3"/>
      <c r="U220" s="3"/>
      <c r="V220" s="3"/>
      <c r="W220" s="3"/>
    </row>
    <row r="221" spans="2:23" ht="12.75">
      <c r="B221" s="2" t="s">
        <v>92</v>
      </c>
      <c r="C221" s="2"/>
      <c r="D221" s="5">
        <f t="shared" si="82"/>
        <v>0</v>
      </c>
      <c r="E221" s="5">
        <f t="shared" si="82"/>
        <v>0</v>
      </c>
      <c r="F221" s="5">
        <f t="shared" si="82"/>
        <v>0</v>
      </c>
      <c r="G221" s="5">
        <f t="shared" si="83"/>
        <v>0</v>
      </c>
      <c r="H221" s="5">
        <f t="shared" si="83"/>
        <v>0</v>
      </c>
      <c r="I221" s="5">
        <f t="shared" si="84"/>
        <v>0</v>
      </c>
      <c r="J221" s="5">
        <f t="shared" si="84"/>
        <v>0</v>
      </c>
      <c r="K221" s="5">
        <f t="shared" si="85"/>
        <v>0</v>
      </c>
      <c r="L221" s="5">
        <f t="shared" si="85"/>
        <v>0</v>
      </c>
      <c r="M221" s="5">
        <f t="shared" si="86"/>
        <v>0</v>
      </c>
      <c r="N221" s="5">
        <f t="shared" si="86"/>
        <v>0</v>
      </c>
      <c r="O221" s="5">
        <f t="shared" si="87"/>
        <v>0</v>
      </c>
      <c r="P221" s="108">
        <f t="shared" si="88"/>
        <v>0</v>
      </c>
      <c r="Q221" s="3"/>
      <c r="R221" s="5">
        <v>0</v>
      </c>
      <c r="S221" s="5">
        <f t="shared" si="89"/>
        <v>0</v>
      </c>
      <c r="T221" s="3"/>
      <c r="U221" s="3"/>
      <c r="V221" s="3"/>
      <c r="W221" s="3"/>
    </row>
    <row r="222" spans="1:23" s="6" customFormat="1" ht="12.75">
      <c r="A222" s="6" t="s">
        <v>58</v>
      </c>
      <c r="D222" s="7">
        <f>SUM(D207:D221)</f>
        <v>0</v>
      </c>
      <c r="E222" s="7">
        <f>SUM(E207:E221)</f>
        <v>0</v>
      </c>
      <c r="F222" s="7">
        <f>SUM(F207:F221)</f>
        <v>0</v>
      </c>
      <c r="G222" s="7">
        <f aca="true" t="shared" si="90" ref="G222:L222">SUM(G207:G221)</f>
        <v>0</v>
      </c>
      <c r="H222" s="7">
        <f t="shared" si="90"/>
        <v>0</v>
      </c>
      <c r="I222" s="7">
        <f t="shared" si="90"/>
        <v>0</v>
      </c>
      <c r="J222" s="7">
        <f t="shared" si="90"/>
        <v>0</v>
      </c>
      <c r="K222" s="7">
        <f t="shared" si="90"/>
        <v>0</v>
      </c>
      <c r="L222" s="7">
        <f t="shared" si="90"/>
        <v>0</v>
      </c>
      <c r="M222" s="7">
        <f>SUM(M207:M221)</f>
        <v>0</v>
      </c>
      <c r="N222" s="7">
        <f>SUM(N207:N221)</f>
        <v>0</v>
      </c>
      <c r="O222" s="7">
        <f>SUM(O207:O221)</f>
        <v>0</v>
      </c>
      <c r="P222" s="109">
        <f>SUM(P207:P221)</f>
        <v>0</v>
      </c>
      <c r="R222" s="7">
        <f>SUM(R207:R221)</f>
        <v>146650</v>
      </c>
      <c r="S222" s="11">
        <f t="shared" si="89"/>
        <v>-146650</v>
      </c>
      <c r="T222" s="8"/>
      <c r="U222" s="8"/>
      <c r="V222" s="8"/>
      <c r="W222" s="8"/>
    </row>
    <row r="223" spans="6:23" s="6" customFormat="1" ht="12.75"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110"/>
      <c r="R223" s="7"/>
      <c r="S223" s="8"/>
      <c r="T223" s="8"/>
      <c r="U223" s="8"/>
      <c r="V223" s="8"/>
      <c r="W223" s="8"/>
    </row>
    <row r="224" spans="1:23" ht="12.75">
      <c r="A224" s="12" t="s">
        <v>14</v>
      </c>
      <c r="B224" s="2" t="s">
        <v>79</v>
      </c>
      <c r="C224" s="2"/>
      <c r="D224" s="3">
        <f aca="true" t="shared" si="91" ref="D224:O224">D90</f>
        <v>0</v>
      </c>
      <c r="E224" s="3">
        <f t="shared" si="91"/>
        <v>0</v>
      </c>
      <c r="F224" s="3">
        <f t="shared" si="91"/>
        <v>0</v>
      </c>
      <c r="G224" s="3">
        <f t="shared" si="91"/>
        <v>0</v>
      </c>
      <c r="H224" s="3">
        <f t="shared" si="91"/>
        <v>0</v>
      </c>
      <c r="I224" s="3">
        <f t="shared" si="91"/>
        <v>0</v>
      </c>
      <c r="J224" s="3">
        <f t="shared" si="91"/>
        <v>0</v>
      </c>
      <c r="K224" s="3">
        <f t="shared" si="91"/>
        <v>0</v>
      </c>
      <c r="L224" s="3">
        <f t="shared" si="91"/>
        <v>0</v>
      </c>
      <c r="M224" s="3">
        <f t="shared" si="91"/>
        <v>0</v>
      </c>
      <c r="N224" s="3">
        <f t="shared" si="91"/>
        <v>0</v>
      </c>
      <c r="O224" s="3">
        <f t="shared" si="91"/>
        <v>0</v>
      </c>
      <c r="P224" s="107">
        <f>SUM(D224:O224)</f>
        <v>0</v>
      </c>
      <c r="Q224" s="3"/>
      <c r="R224" s="3">
        <v>176846</v>
      </c>
      <c r="S224" s="3">
        <f>+R224-P224</f>
        <v>176846</v>
      </c>
      <c r="T224" s="3"/>
      <c r="U224" s="3"/>
      <c r="V224" s="3"/>
      <c r="W224" s="3"/>
    </row>
    <row r="225" spans="1:23" ht="12.75">
      <c r="A225" s="12"/>
      <c r="B225" s="2" t="s">
        <v>80</v>
      </c>
      <c r="C225" s="2"/>
      <c r="D225" s="3">
        <f aca="true" t="shared" si="92" ref="D225:O225">D91</f>
        <v>0</v>
      </c>
      <c r="E225" s="3">
        <f t="shared" si="92"/>
        <v>0</v>
      </c>
      <c r="F225" s="3">
        <f t="shared" si="92"/>
        <v>0</v>
      </c>
      <c r="G225" s="3">
        <f t="shared" si="92"/>
        <v>0</v>
      </c>
      <c r="H225" s="3">
        <f t="shared" si="92"/>
        <v>0</v>
      </c>
      <c r="I225" s="3">
        <f t="shared" si="92"/>
        <v>0</v>
      </c>
      <c r="J225" s="3">
        <f t="shared" si="92"/>
        <v>0</v>
      </c>
      <c r="K225" s="3">
        <f t="shared" si="92"/>
        <v>0</v>
      </c>
      <c r="L225" s="3">
        <f t="shared" si="92"/>
        <v>0</v>
      </c>
      <c r="M225" s="3">
        <f t="shared" si="92"/>
        <v>0</v>
      </c>
      <c r="N225" s="3">
        <f t="shared" si="92"/>
        <v>0</v>
      </c>
      <c r="O225" s="3">
        <f t="shared" si="92"/>
        <v>0</v>
      </c>
      <c r="P225" s="107">
        <f aca="true" t="shared" si="93" ref="P225:P264">SUM(D225:O225)</f>
        <v>0</v>
      </c>
      <c r="Q225" s="3"/>
      <c r="R225" s="3">
        <v>2500</v>
      </c>
      <c r="S225" s="3">
        <f aca="true" t="shared" si="94" ref="S225:S264">+R225-P225</f>
        <v>2500</v>
      </c>
      <c r="T225" s="3"/>
      <c r="U225" s="3"/>
      <c r="V225" s="3"/>
      <c r="W225" s="3"/>
    </row>
    <row r="226" spans="2:23" ht="12.75">
      <c r="B226" s="2" t="s">
        <v>27</v>
      </c>
      <c r="C226" s="2"/>
      <c r="D226" s="3">
        <f aca="true" t="shared" si="95" ref="D226:O226">D92</f>
        <v>0</v>
      </c>
      <c r="E226" s="3">
        <f t="shared" si="95"/>
        <v>0</v>
      </c>
      <c r="F226" s="3">
        <f t="shared" si="95"/>
        <v>0</v>
      </c>
      <c r="G226" s="3">
        <f t="shared" si="95"/>
        <v>0</v>
      </c>
      <c r="H226" s="3">
        <f t="shared" si="95"/>
        <v>0</v>
      </c>
      <c r="I226" s="3">
        <f t="shared" si="95"/>
        <v>0</v>
      </c>
      <c r="J226" s="3">
        <f t="shared" si="95"/>
        <v>0</v>
      </c>
      <c r="K226" s="3">
        <f t="shared" si="95"/>
        <v>0</v>
      </c>
      <c r="L226" s="3">
        <f t="shared" si="95"/>
        <v>0</v>
      </c>
      <c r="M226" s="3">
        <f t="shared" si="95"/>
        <v>0</v>
      </c>
      <c r="N226" s="3">
        <f t="shared" si="95"/>
        <v>0</v>
      </c>
      <c r="O226" s="3">
        <f t="shared" si="95"/>
        <v>0</v>
      </c>
      <c r="P226" s="107">
        <f t="shared" si="93"/>
        <v>0</v>
      </c>
      <c r="Q226" s="3"/>
      <c r="R226" s="3">
        <v>35450</v>
      </c>
      <c r="S226" s="3">
        <f t="shared" si="94"/>
        <v>35450</v>
      </c>
      <c r="T226" s="3"/>
      <c r="U226" s="3"/>
      <c r="V226" s="3"/>
      <c r="W226" s="3"/>
    </row>
    <row r="227" spans="2:23" ht="12.75">
      <c r="B227" s="2" t="s">
        <v>82</v>
      </c>
      <c r="C227" s="2"/>
      <c r="D227" s="3">
        <f aca="true" t="shared" si="96" ref="D227:O227">D93</f>
        <v>0</v>
      </c>
      <c r="E227" s="3">
        <f t="shared" si="96"/>
        <v>0</v>
      </c>
      <c r="F227" s="3">
        <f t="shared" si="96"/>
        <v>0</v>
      </c>
      <c r="G227" s="3">
        <f t="shared" si="96"/>
        <v>0</v>
      </c>
      <c r="H227" s="3">
        <f t="shared" si="96"/>
        <v>0</v>
      </c>
      <c r="I227" s="3">
        <f t="shared" si="96"/>
        <v>0</v>
      </c>
      <c r="J227" s="3">
        <f t="shared" si="96"/>
        <v>0</v>
      </c>
      <c r="K227" s="3">
        <f t="shared" si="96"/>
        <v>0</v>
      </c>
      <c r="L227" s="3">
        <f t="shared" si="96"/>
        <v>0</v>
      </c>
      <c r="M227" s="3">
        <f t="shared" si="96"/>
        <v>0</v>
      </c>
      <c r="N227" s="3">
        <f t="shared" si="96"/>
        <v>0</v>
      </c>
      <c r="O227" s="3">
        <f t="shared" si="96"/>
        <v>0</v>
      </c>
      <c r="P227" s="107">
        <f t="shared" si="93"/>
        <v>0</v>
      </c>
      <c r="Q227" s="3"/>
      <c r="R227" s="3"/>
      <c r="S227" s="3"/>
      <c r="T227" s="3"/>
      <c r="U227" s="3"/>
      <c r="V227" s="3"/>
      <c r="W227" s="3"/>
    </row>
    <row r="228" spans="2:23" ht="12.75">
      <c r="B228" s="2" t="s">
        <v>99</v>
      </c>
      <c r="C228" s="2"/>
      <c r="D228" s="3">
        <f aca="true" t="shared" si="97" ref="D228:O228">D94</f>
        <v>0</v>
      </c>
      <c r="E228" s="3">
        <f t="shared" si="97"/>
        <v>0</v>
      </c>
      <c r="F228" s="3">
        <f t="shared" si="97"/>
        <v>0</v>
      </c>
      <c r="G228" s="3">
        <f t="shared" si="97"/>
        <v>0</v>
      </c>
      <c r="H228" s="3">
        <f t="shared" si="97"/>
        <v>0</v>
      </c>
      <c r="I228" s="3">
        <f t="shared" si="97"/>
        <v>0</v>
      </c>
      <c r="J228" s="3">
        <f t="shared" si="97"/>
        <v>0</v>
      </c>
      <c r="K228" s="3">
        <f t="shared" si="97"/>
        <v>0</v>
      </c>
      <c r="L228" s="3">
        <f t="shared" si="97"/>
        <v>0</v>
      </c>
      <c r="M228" s="3">
        <f t="shared" si="97"/>
        <v>0</v>
      </c>
      <c r="N228" s="3">
        <f t="shared" si="97"/>
        <v>0</v>
      </c>
      <c r="O228" s="3">
        <f t="shared" si="97"/>
        <v>0</v>
      </c>
      <c r="P228" s="107">
        <f>SUM(D228:O228)</f>
        <v>0</v>
      </c>
      <c r="Q228" s="3"/>
      <c r="R228" s="3"/>
      <c r="S228" s="3"/>
      <c r="T228" s="3"/>
      <c r="U228" s="3"/>
      <c r="V228" s="3"/>
      <c r="W228" s="3"/>
    </row>
    <row r="229" spans="1:23" ht="12.75">
      <c r="A229" s="1" t="s">
        <v>81</v>
      </c>
      <c r="B229" s="2" t="s">
        <v>88</v>
      </c>
      <c r="C229" s="2"/>
      <c r="D229" s="5">
        <f aca="true" t="shared" si="98" ref="D229:O229">D95</f>
        <v>0</v>
      </c>
      <c r="E229" s="5">
        <f t="shared" si="98"/>
        <v>0</v>
      </c>
      <c r="F229" s="5">
        <f t="shared" si="98"/>
        <v>0</v>
      </c>
      <c r="G229" s="5">
        <f t="shared" si="98"/>
        <v>0</v>
      </c>
      <c r="H229" s="5">
        <f t="shared" si="98"/>
        <v>0</v>
      </c>
      <c r="I229" s="5">
        <f t="shared" si="98"/>
        <v>0</v>
      </c>
      <c r="J229" s="5">
        <f t="shared" si="98"/>
        <v>0</v>
      </c>
      <c r="K229" s="5">
        <f t="shared" si="98"/>
        <v>0</v>
      </c>
      <c r="L229" s="5">
        <f t="shared" si="98"/>
        <v>0</v>
      </c>
      <c r="M229" s="5">
        <f t="shared" si="98"/>
        <v>0</v>
      </c>
      <c r="N229" s="5">
        <f t="shared" si="98"/>
        <v>0</v>
      </c>
      <c r="O229" s="5">
        <f t="shared" si="98"/>
        <v>0</v>
      </c>
      <c r="P229" s="108">
        <f t="shared" si="93"/>
        <v>0</v>
      </c>
      <c r="Q229" s="3"/>
      <c r="R229" s="3">
        <v>6480</v>
      </c>
      <c r="S229" s="3">
        <f t="shared" si="94"/>
        <v>6480</v>
      </c>
      <c r="T229" s="3"/>
      <c r="U229" s="3"/>
      <c r="V229" s="3"/>
      <c r="W229" s="3"/>
    </row>
    <row r="230" spans="2:23" ht="12.75">
      <c r="B230" s="2" t="s">
        <v>83</v>
      </c>
      <c r="C230" s="2"/>
      <c r="D230" s="3">
        <f>SUM(D224:D229)</f>
        <v>0</v>
      </c>
      <c r="E230" s="3">
        <f>SUM(E224:E229)</f>
        <v>0</v>
      </c>
      <c r="F230" s="3">
        <f>SUM(F224:F229)</f>
        <v>0</v>
      </c>
      <c r="G230" s="3">
        <f aca="true" t="shared" si="99" ref="G230:L230">SUM(G224:G229)</f>
        <v>0</v>
      </c>
      <c r="H230" s="3">
        <f t="shared" si="99"/>
        <v>0</v>
      </c>
      <c r="I230" s="3">
        <f t="shared" si="99"/>
        <v>0</v>
      </c>
      <c r="J230" s="3">
        <f t="shared" si="99"/>
        <v>0</v>
      </c>
      <c r="K230" s="3">
        <f t="shared" si="99"/>
        <v>0</v>
      </c>
      <c r="L230" s="3">
        <f t="shared" si="99"/>
        <v>0</v>
      </c>
      <c r="M230" s="3">
        <f>SUM(M224:M229)</f>
        <v>0</v>
      </c>
      <c r="N230" s="3">
        <f>SUM(N224:N229)</f>
        <v>0</v>
      </c>
      <c r="O230" s="3">
        <f>SUM(O224:O229)</f>
        <v>0</v>
      </c>
      <c r="P230" s="107">
        <f t="shared" si="93"/>
        <v>0</v>
      </c>
      <c r="Q230" s="3"/>
      <c r="R230" s="3">
        <v>0</v>
      </c>
      <c r="S230" s="3">
        <f t="shared" si="94"/>
        <v>0</v>
      </c>
      <c r="T230" s="3"/>
      <c r="U230" s="3"/>
      <c r="V230" s="3"/>
      <c r="W230" s="3"/>
    </row>
    <row r="231" spans="2:23" ht="12.75">
      <c r="B231" s="2"/>
      <c r="C231" s="2"/>
      <c r="D231" s="3"/>
      <c r="E231" s="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107"/>
      <c r="Q231" s="3"/>
      <c r="R231" s="3">
        <v>10250</v>
      </c>
      <c r="S231" s="3">
        <f t="shared" si="94"/>
        <v>10250</v>
      </c>
      <c r="T231" s="3"/>
      <c r="U231" s="3"/>
      <c r="V231" s="3"/>
      <c r="W231" s="3"/>
    </row>
    <row r="232" spans="2:23" ht="12.75">
      <c r="B232" s="2" t="s">
        <v>15</v>
      </c>
      <c r="C232" s="2"/>
      <c r="D232" s="3">
        <f aca="true" t="shared" si="100" ref="D232:O232">D98</f>
        <v>0</v>
      </c>
      <c r="E232" s="3">
        <f t="shared" si="100"/>
        <v>0</v>
      </c>
      <c r="F232" s="3">
        <f t="shared" si="100"/>
        <v>0</v>
      </c>
      <c r="G232" s="3">
        <f t="shared" si="100"/>
        <v>0</v>
      </c>
      <c r="H232" s="3">
        <f t="shared" si="100"/>
        <v>0</v>
      </c>
      <c r="I232" s="3">
        <f t="shared" si="100"/>
        <v>0</v>
      </c>
      <c r="J232" s="3">
        <f t="shared" si="100"/>
        <v>0</v>
      </c>
      <c r="K232" s="3">
        <f t="shared" si="100"/>
        <v>0</v>
      </c>
      <c r="L232" s="3">
        <f t="shared" si="100"/>
        <v>0</v>
      </c>
      <c r="M232" s="3">
        <f t="shared" si="100"/>
        <v>0</v>
      </c>
      <c r="N232" s="3">
        <f t="shared" si="100"/>
        <v>0</v>
      </c>
      <c r="O232" s="3">
        <f t="shared" si="100"/>
        <v>0</v>
      </c>
      <c r="P232" s="107">
        <f t="shared" si="93"/>
        <v>0</v>
      </c>
      <c r="Q232" s="3"/>
      <c r="R232" s="3">
        <v>0</v>
      </c>
      <c r="S232" s="3">
        <f t="shared" si="94"/>
        <v>0</v>
      </c>
      <c r="T232" s="3"/>
      <c r="U232" s="3"/>
      <c r="V232" s="3"/>
      <c r="W232" s="3"/>
    </row>
    <row r="233" spans="2:23" ht="12.75">
      <c r="B233" s="2" t="s">
        <v>62</v>
      </c>
      <c r="C233" s="2"/>
      <c r="D233" s="3">
        <f aca="true" t="shared" si="101" ref="D233:O233">D99</f>
        <v>0</v>
      </c>
      <c r="E233" s="3">
        <f t="shared" si="101"/>
        <v>0</v>
      </c>
      <c r="F233" s="3">
        <f t="shared" si="101"/>
        <v>0</v>
      </c>
      <c r="G233" s="3">
        <f t="shared" si="101"/>
        <v>0</v>
      </c>
      <c r="H233" s="3">
        <f t="shared" si="101"/>
        <v>0</v>
      </c>
      <c r="I233" s="3">
        <f t="shared" si="101"/>
        <v>0</v>
      </c>
      <c r="J233" s="3">
        <f t="shared" si="101"/>
        <v>0</v>
      </c>
      <c r="K233" s="3">
        <f t="shared" si="101"/>
        <v>0</v>
      </c>
      <c r="L233" s="3">
        <f t="shared" si="101"/>
        <v>0</v>
      </c>
      <c r="M233" s="3">
        <f t="shared" si="101"/>
        <v>0</v>
      </c>
      <c r="N233" s="3">
        <f t="shared" si="101"/>
        <v>0</v>
      </c>
      <c r="O233" s="3">
        <f t="shared" si="101"/>
        <v>0</v>
      </c>
      <c r="P233" s="107">
        <f t="shared" si="93"/>
        <v>0</v>
      </c>
      <c r="Q233" s="3"/>
      <c r="R233" s="3">
        <v>1500</v>
      </c>
      <c r="S233" s="3">
        <f t="shared" si="94"/>
        <v>1500</v>
      </c>
      <c r="T233" s="3"/>
      <c r="U233" s="3"/>
      <c r="V233" s="3"/>
      <c r="W233" s="3"/>
    </row>
    <row r="234" spans="2:23" ht="12.75">
      <c r="B234" s="2" t="s">
        <v>16</v>
      </c>
      <c r="C234" s="2"/>
      <c r="D234" s="3">
        <f aca="true" t="shared" si="102" ref="D234:O234">D100</f>
        <v>0</v>
      </c>
      <c r="E234" s="3">
        <f t="shared" si="102"/>
        <v>0</v>
      </c>
      <c r="F234" s="3">
        <f t="shared" si="102"/>
        <v>0</v>
      </c>
      <c r="G234" s="3">
        <f t="shared" si="102"/>
        <v>0</v>
      </c>
      <c r="H234" s="3">
        <f t="shared" si="102"/>
        <v>0</v>
      </c>
      <c r="I234" s="3">
        <f t="shared" si="102"/>
        <v>0</v>
      </c>
      <c r="J234" s="3">
        <f t="shared" si="102"/>
        <v>0</v>
      </c>
      <c r="K234" s="3">
        <f t="shared" si="102"/>
        <v>0</v>
      </c>
      <c r="L234" s="3">
        <f t="shared" si="102"/>
        <v>0</v>
      </c>
      <c r="M234" s="3">
        <f t="shared" si="102"/>
        <v>0</v>
      </c>
      <c r="N234" s="3">
        <f t="shared" si="102"/>
        <v>0</v>
      </c>
      <c r="O234" s="3">
        <f t="shared" si="102"/>
        <v>0</v>
      </c>
      <c r="P234" s="107">
        <f t="shared" si="93"/>
        <v>0</v>
      </c>
      <c r="Q234" s="3"/>
      <c r="R234" s="3">
        <v>2900</v>
      </c>
      <c r="S234" s="3">
        <f t="shared" si="94"/>
        <v>2900</v>
      </c>
      <c r="T234" s="3"/>
      <c r="U234" s="3"/>
      <c r="V234" s="3"/>
      <c r="W234" s="3"/>
    </row>
    <row r="235" spans="2:23" ht="12.75">
      <c r="B235" s="2" t="s">
        <v>17</v>
      </c>
      <c r="C235" s="2"/>
      <c r="D235" s="3">
        <f aca="true" t="shared" si="103" ref="D235:O235">D101</f>
        <v>0</v>
      </c>
      <c r="E235" s="3">
        <f t="shared" si="103"/>
        <v>0</v>
      </c>
      <c r="F235" s="3">
        <f t="shared" si="103"/>
        <v>0</v>
      </c>
      <c r="G235" s="3">
        <f t="shared" si="103"/>
        <v>0</v>
      </c>
      <c r="H235" s="3">
        <f t="shared" si="103"/>
        <v>0</v>
      </c>
      <c r="I235" s="3">
        <f t="shared" si="103"/>
        <v>0</v>
      </c>
      <c r="J235" s="3">
        <f t="shared" si="103"/>
        <v>0</v>
      </c>
      <c r="K235" s="3">
        <f t="shared" si="103"/>
        <v>0</v>
      </c>
      <c r="L235" s="3">
        <f t="shared" si="103"/>
        <v>0</v>
      </c>
      <c r="M235" s="3">
        <f t="shared" si="103"/>
        <v>0</v>
      </c>
      <c r="N235" s="3">
        <f t="shared" si="103"/>
        <v>0</v>
      </c>
      <c r="O235" s="3">
        <f t="shared" si="103"/>
        <v>0</v>
      </c>
      <c r="P235" s="107">
        <f t="shared" si="93"/>
        <v>0</v>
      </c>
      <c r="Q235" s="3"/>
      <c r="R235" s="3">
        <v>0</v>
      </c>
      <c r="S235" s="3">
        <f t="shared" si="94"/>
        <v>0</v>
      </c>
      <c r="T235" s="3"/>
      <c r="U235" s="3"/>
      <c r="V235" s="3"/>
      <c r="W235" s="3"/>
    </row>
    <row r="236" spans="2:23" ht="12.75">
      <c r="B236" s="2" t="s">
        <v>35</v>
      </c>
      <c r="C236" s="2"/>
      <c r="D236" s="3">
        <f aca="true" t="shared" si="104" ref="D236:O236">D102</f>
        <v>0</v>
      </c>
      <c r="E236" s="3">
        <f t="shared" si="104"/>
        <v>0</v>
      </c>
      <c r="F236" s="3">
        <f t="shared" si="104"/>
        <v>0</v>
      </c>
      <c r="G236" s="3">
        <f t="shared" si="104"/>
        <v>0</v>
      </c>
      <c r="H236" s="3">
        <f t="shared" si="104"/>
        <v>0</v>
      </c>
      <c r="I236" s="3">
        <f t="shared" si="104"/>
        <v>0</v>
      </c>
      <c r="J236" s="3">
        <f t="shared" si="104"/>
        <v>0</v>
      </c>
      <c r="K236" s="3">
        <f t="shared" si="104"/>
        <v>0</v>
      </c>
      <c r="L236" s="3">
        <f t="shared" si="104"/>
        <v>0</v>
      </c>
      <c r="M236" s="3">
        <f t="shared" si="104"/>
        <v>0</v>
      </c>
      <c r="N236" s="3">
        <f t="shared" si="104"/>
        <v>0</v>
      </c>
      <c r="O236" s="3">
        <f t="shared" si="104"/>
        <v>0</v>
      </c>
      <c r="P236" s="107">
        <f t="shared" si="93"/>
        <v>0</v>
      </c>
      <c r="Q236" s="3"/>
      <c r="R236" s="3">
        <v>20120</v>
      </c>
      <c r="S236" s="3">
        <f t="shared" si="94"/>
        <v>20120</v>
      </c>
      <c r="T236" s="3"/>
      <c r="U236" s="3"/>
      <c r="V236" s="3"/>
      <c r="W236" s="3"/>
    </row>
    <row r="237" spans="2:23" ht="12.75">
      <c r="B237" s="2" t="s">
        <v>63</v>
      </c>
      <c r="C237" s="2"/>
      <c r="D237" s="3">
        <f aca="true" t="shared" si="105" ref="D237:O237">D103</f>
        <v>0</v>
      </c>
      <c r="E237" s="3">
        <f t="shared" si="105"/>
        <v>0</v>
      </c>
      <c r="F237" s="3">
        <f t="shared" si="105"/>
        <v>0</v>
      </c>
      <c r="G237" s="3">
        <f t="shared" si="105"/>
        <v>0</v>
      </c>
      <c r="H237" s="3">
        <f t="shared" si="105"/>
        <v>0</v>
      </c>
      <c r="I237" s="3">
        <f t="shared" si="105"/>
        <v>0</v>
      </c>
      <c r="J237" s="3">
        <f t="shared" si="105"/>
        <v>0</v>
      </c>
      <c r="K237" s="3">
        <f t="shared" si="105"/>
        <v>0</v>
      </c>
      <c r="L237" s="3">
        <f t="shared" si="105"/>
        <v>0</v>
      </c>
      <c r="M237" s="3">
        <f t="shared" si="105"/>
        <v>0</v>
      </c>
      <c r="N237" s="3">
        <f t="shared" si="105"/>
        <v>0</v>
      </c>
      <c r="O237" s="3">
        <f t="shared" si="105"/>
        <v>0</v>
      </c>
      <c r="P237" s="107">
        <f t="shared" si="93"/>
        <v>0</v>
      </c>
      <c r="Q237" s="3"/>
      <c r="R237" s="3">
        <v>2500</v>
      </c>
      <c r="S237" s="3">
        <f t="shared" si="94"/>
        <v>2500</v>
      </c>
      <c r="T237" s="3"/>
      <c r="U237" s="3"/>
      <c r="V237" s="3"/>
      <c r="W237" s="3"/>
    </row>
    <row r="238" spans="2:23" ht="12.75">
      <c r="B238" s="2" t="s">
        <v>18</v>
      </c>
      <c r="C238" s="2"/>
      <c r="D238" s="3">
        <f aca="true" t="shared" si="106" ref="D238:O238">D104</f>
        <v>0</v>
      </c>
      <c r="E238" s="3">
        <f t="shared" si="106"/>
        <v>0</v>
      </c>
      <c r="F238" s="3">
        <f t="shared" si="106"/>
        <v>0</v>
      </c>
      <c r="G238" s="3">
        <f t="shared" si="106"/>
        <v>0</v>
      </c>
      <c r="H238" s="3">
        <f t="shared" si="106"/>
        <v>0</v>
      </c>
      <c r="I238" s="3">
        <f t="shared" si="106"/>
        <v>0</v>
      </c>
      <c r="J238" s="3">
        <f t="shared" si="106"/>
        <v>0</v>
      </c>
      <c r="K238" s="3">
        <f t="shared" si="106"/>
        <v>0</v>
      </c>
      <c r="L238" s="3">
        <f t="shared" si="106"/>
        <v>0</v>
      </c>
      <c r="M238" s="3">
        <f t="shared" si="106"/>
        <v>0</v>
      </c>
      <c r="N238" s="3">
        <f t="shared" si="106"/>
        <v>0</v>
      </c>
      <c r="O238" s="3">
        <f t="shared" si="106"/>
        <v>0</v>
      </c>
      <c r="P238" s="107">
        <f t="shared" si="93"/>
        <v>0</v>
      </c>
      <c r="Q238" s="3"/>
      <c r="R238" s="3">
        <v>6000</v>
      </c>
      <c r="S238" s="3">
        <f t="shared" si="94"/>
        <v>6000</v>
      </c>
      <c r="T238" s="3"/>
      <c r="U238" s="3"/>
      <c r="V238" s="3"/>
      <c r="W238" s="3"/>
    </row>
    <row r="239" spans="2:23" ht="12.75">
      <c r="B239" s="2" t="s">
        <v>19</v>
      </c>
      <c r="C239" s="4"/>
      <c r="D239" s="3">
        <f aca="true" t="shared" si="107" ref="D239:O239">D105</f>
        <v>0</v>
      </c>
      <c r="E239" s="3">
        <f t="shared" si="107"/>
        <v>0</v>
      </c>
      <c r="F239" s="3">
        <f t="shared" si="107"/>
        <v>0</v>
      </c>
      <c r="G239" s="3">
        <f t="shared" si="107"/>
        <v>0</v>
      </c>
      <c r="H239" s="3">
        <f t="shared" si="107"/>
        <v>0</v>
      </c>
      <c r="I239" s="3">
        <f t="shared" si="107"/>
        <v>0</v>
      </c>
      <c r="J239" s="3">
        <f t="shared" si="107"/>
        <v>0</v>
      </c>
      <c r="K239" s="3">
        <f t="shared" si="107"/>
        <v>0</v>
      </c>
      <c r="L239" s="3">
        <f t="shared" si="107"/>
        <v>0</v>
      </c>
      <c r="M239" s="3">
        <f t="shared" si="107"/>
        <v>0</v>
      </c>
      <c r="N239" s="3">
        <f t="shared" si="107"/>
        <v>0</v>
      </c>
      <c r="O239" s="3">
        <f t="shared" si="107"/>
        <v>0</v>
      </c>
      <c r="P239" s="107">
        <f t="shared" si="93"/>
        <v>0</v>
      </c>
      <c r="Q239" s="3"/>
      <c r="R239" s="3">
        <v>0</v>
      </c>
      <c r="S239" s="3">
        <f t="shared" si="94"/>
        <v>0</v>
      </c>
      <c r="T239" s="3"/>
      <c r="U239" s="3"/>
      <c r="V239" s="3"/>
      <c r="W239" s="3"/>
    </row>
    <row r="240" spans="2:23" ht="12.75">
      <c r="B240" s="2" t="s">
        <v>87</v>
      </c>
      <c r="C240" s="2"/>
      <c r="D240" s="3">
        <f aca="true" t="shared" si="108" ref="D240:O240">D106</f>
        <v>0</v>
      </c>
      <c r="E240" s="3">
        <f t="shared" si="108"/>
        <v>0</v>
      </c>
      <c r="F240" s="3">
        <f t="shared" si="108"/>
        <v>0</v>
      </c>
      <c r="G240" s="3">
        <f t="shared" si="108"/>
        <v>0</v>
      </c>
      <c r="H240" s="3">
        <f t="shared" si="108"/>
        <v>0</v>
      </c>
      <c r="I240" s="3">
        <f t="shared" si="108"/>
        <v>0</v>
      </c>
      <c r="J240" s="3">
        <f t="shared" si="108"/>
        <v>0</v>
      </c>
      <c r="K240" s="3">
        <f t="shared" si="108"/>
        <v>0</v>
      </c>
      <c r="L240" s="3">
        <f t="shared" si="108"/>
        <v>0</v>
      </c>
      <c r="M240" s="3">
        <f t="shared" si="108"/>
        <v>0</v>
      </c>
      <c r="N240" s="3">
        <f t="shared" si="108"/>
        <v>0</v>
      </c>
      <c r="O240" s="3">
        <f t="shared" si="108"/>
        <v>0</v>
      </c>
      <c r="P240" s="107">
        <f t="shared" si="93"/>
        <v>0</v>
      </c>
      <c r="Q240" s="3"/>
      <c r="R240" s="3">
        <v>3000</v>
      </c>
      <c r="S240" s="3">
        <f t="shared" si="94"/>
        <v>3000</v>
      </c>
      <c r="T240" s="3"/>
      <c r="U240" s="3"/>
      <c r="V240" s="3"/>
      <c r="W240" s="3"/>
    </row>
    <row r="241" spans="2:23" ht="12.75">
      <c r="B241" s="2" t="s">
        <v>20</v>
      </c>
      <c r="C241" s="2"/>
      <c r="D241" s="3">
        <f aca="true" t="shared" si="109" ref="D241:O241">D107</f>
        <v>0</v>
      </c>
      <c r="E241" s="3">
        <f t="shared" si="109"/>
        <v>0</v>
      </c>
      <c r="F241" s="3">
        <f t="shared" si="109"/>
        <v>0</v>
      </c>
      <c r="G241" s="3">
        <f t="shared" si="109"/>
        <v>0</v>
      </c>
      <c r="H241" s="3">
        <f t="shared" si="109"/>
        <v>0</v>
      </c>
      <c r="I241" s="3">
        <f t="shared" si="109"/>
        <v>0</v>
      </c>
      <c r="J241" s="3">
        <f t="shared" si="109"/>
        <v>0</v>
      </c>
      <c r="K241" s="3">
        <f t="shared" si="109"/>
        <v>0</v>
      </c>
      <c r="L241" s="3">
        <f t="shared" si="109"/>
        <v>0</v>
      </c>
      <c r="M241" s="3">
        <f t="shared" si="109"/>
        <v>0</v>
      </c>
      <c r="N241" s="3">
        <f t="shared" si="109"/>
        <v>0</v>
      </c>
      <c r="O241" s="3">
        <f t="shared" si="109"/>
        <v>0</v>
      </c>
      <c r="P241" s="107">
        <f t="shared" si="93"/>
        <v>0</v>
      </c>
      <c r="Q241" s="3"/>
      <c r="R241" s="3">
        <v>400</v>
      </c>
      <c r="S241" s="3">
        <f t="shared" si="94"/>
        <v>400</v>
      </c>
      <c r="T241" s="3"/>
      <c r="U241" s="3"/>
      <c r="V241" s="3"/>
      <c r="W241" s="3"/>
    </row>
    <row r="242" spans="2:23" ht="12.75">
      <c r="B242" s="2" t="s">
        <v>21</v>
      </c>
      <c r="C242" s="2"/>
      <c r="D242" s="3">
        <f aca="true" t="shared" si="110" ref="D242:O242">D108</f>
        <v>0</v>
      </c>
      <c r="E242" s="3">
        <f t="shared" si="110"/>
        <v>0</v>
      </c>
      <c r="F242" s="3">
        <f t="shared" si="110"/>
        <v>0</v>
      </c>
      <c r="G242" s="3">
        <f t="shared" si="110"/>
        <v>0</v>
      </c>
      <c r="H242" s="3">
        <f t="shared" si="110"/>
        <v>0</v>
      </c>
      <c r="I242" s="3">
        <f t="shared" si="110"/>
        <v>0</v>
      </c>
      <c r="J242" s="3">
        <f t="shared" si="110"/>
        <v>0</v>
      </c>
      <c r="K242" s="3">
        <f t="shared" si="110"/>
        <v>0</v>
      </c>
      <c r="L242" s="3">
        <f t="shared" si="110"/>
        <v>0</v>
      </c>
      <c r="M242" s="3">
        <f t="shared" si="110"/>
        <v>0</v>
      </c>
      <c r="N242" s="3">
        <f t="shared" si="110"/>
        <v>0</v>
      </c>
      <c r="O242" s="3">
        <f t="shared" si="110"/>
        <v>0</v>
      </c>
      <c r="P242" s="107">
        <f t="shared" si="93"/>
        <v>0</v>
      </c>
      <c r="Q242" s="3"/>
      <c r="R242" s="3">
        <v>0</v>
      </c>
      <c r="S242" s="3">
        <f t="shared" si="94"/>
        <v>0</v>
      </c>
      <c r="T242" s="3"/>
      <c r="U242" s="3"/>
      <c r="V242" s="3"/>
      <c r="W242" s="3"/>
    </row>
    <row r="243" spans="2:23" ht="12.75">
      <c r="B243" s="2" t="s">
        <v>22</v>
      </c>
      <c r="C243" s="2"/>
      <c r="D243" s="3">
        <f aca="true" t="shared" si="111" ref="D243:O243">D109</f>
        <v>0</v>
      </c>
      <c r="E243" s="3">
        <f t="shared" si="111"/>
        <v>0</v>
      </c>
      <c r="F243" s="3">
        <f t="shared" si="111"/>
        <v>0</v>
      </c>
      <c r="G243" s="3">
        <f t="shared" si="111"/>
        <v>0</v>
      </c>
      <c r="H243" s="3">
        <f t="shared" si="111"/>
        <v>0</v>
      </c>
      <c r="I243" s="3">
        <f t="shared" si="111"/>
        <v>0</v>
      </c>
      <c r="J243" s="3">
        <f t="shared" si="111"/>
        <v>0</v>
      </c>
      <c r="K243" s="3">
        <f t="shared" si="111"/>
        <v>0</v>
      </c>
      <c r="L243" s="3">
        <f t="shared" si="111"/>
        <v>0</v>
      </c>
      <c r="M243" s="3">
        <f t="shared" si="111"/>
        <v>0</v>
      </c>
      <c r="N243" s="3">
        <f t="shared" si="111"/>
        <v>0</v>
      </c>
      <c r="O243" s="3">
        <f t="shared" si="111"/>
        <v>0</v>
      </c>
      <c r="P243" s="107">
        <f t="shared" si="93"/>
        <v>0</v>
      </c>
      <c r="Q243" s="3"/>
      <c r="R243" s="3">
        <v>19250</v>
      </c>
      <c r="S243" s="3">
        <f t="shared" si="94"/>
        <v>19250</v>
      </c>
      <c r="T243" s="3"/>
      <c r="U243" s="3"/>
      <c r="V243" s="3"/>
      <c r="W243" s="3"/>
    </row>
    <row r="244" spans="2:23" ht="12.75">
      <c r="B244" s="2" t="s">
        <v>23</v>
      </c>
      <c r="C244" s="2"/>
      <c r="D244" s="3">
        <f aca="true" t="shared" si="112" ref="D244:O244">D110</f>
        <v>0</v>
      </c>
      <c r="E244" s="3">
        <f t="shared" si="112"/>
        <v>0</v>
      </c>
      <c r="F244" s="3">
        <f t="shared" si="112"/>
        <v>0</v>
      </c>
      <c r="G244" s="3">
        <f t="shared" si="112"/>
        <v>0</v>
      </c>
      <c r="H244" s="3">
        <f t="shared" si="112"/>
        <v>0</v>
      </c>
      <c r="I244" s="3">
        <f t="shared" si="112"/>
        <v>0</v>
      </c>
      <c r="J244" s="3">
        <f t="shared" si="112"/>
        <v>0</v>
      </c>
      <c r="K244" s="3">
        <f t="shared" si="112"/>
        <v>0</v>
      </c>
      <c r="L244" s="3">
        <f t="shared" si="112"/>
        <v>0</v>
      </c>
      <c r="M244" s="3">
        <f t="shared" si="112"/>
        <v>0</v>
      </c>
      <c r="N244" s="3">
        <f t="shared" si="112"/>
        <v>0</v>
      </c>
      <c r="O244" s="3">
        <f t="shared" si="112"/>
        <v>0</v>
      </c>
      <c r="P244" s="107">
        <f t="shared" si="93"/>
        <v>0</v>
      </c>
      <c r="Q244" s="3"/>
      <c r="R244" s="3">
        <v>0</v>
      </c>
      <c r="S244" s="3">
        <f t="shared" si="94"/>
        <v>0</v>
      </c>
      <c r="T244" s="3"/>
      <c r="U244" s="3"/>
      <c r="V244" s="3"/>
      <c r="W244" s="3"/>
    </row>
    <row r="245" spans="2:23" ht="12.75">
      <c r="B245" s="2" t="s">
        <v>24</v>
      </c>
      <c r="C245" s="2"/>
      <c r="D245" s="3">
        <f aca="true" t="shared" si="113" ref="D245:O245">D111</f>
        <v>0</v>
      </c>
      <c r="E245" s="3">
        <f t="shared" si="113"/>
        <v>0</v>
      </c>
      <c r="F245" s="3">
        <f t="shared" si="113"/>
        <v>0</v>
      </c>
      <c r="G245" s="3">
        <f t="shared" si="113"/>
        <v>0</v>
      </c>
      <c r="H245" s="3">
        <f t="shared" si="113"/>
        <v>0</v>
      </c>
      <c r="I245" s="3">
        <f t="shared" si="113"/>
        <v>0</v>
      </c>
      <c r="J245" s="3">
        <f t="shared" si="113"/>
        <v>0</v>
      </c>
      <c r="K245" s="3">
        <f t="shared" si="113"/>
        <v>0</v>
      </c>
      <c r="L245" s="3">
        <f t="shared" si="113"/>
        <v>0</v>
      </c>
      <c r="M245" s="3">
        <f t="shared" si="113"/>
        <v>0</v>
      </c>
      <c r="N245" s="3">
        <f t="shared" si="113"/>
        <v>0</v>
      </c>
      <c r="O245" s="3">
        <f t="shared" si="113"/>
        <v>0</v>
      </c>
      <c r="P245" s="107">
        <f t="shared" si="93"/>
        <v>0</v>
      </c>
      <c r="Q245" s="3"/>
      <c r="R245" s="3">
        <v>12350</v>
      </c>
      <c r="S245" s="3">
        <f t="shared" si="94"/>
        <v>12350</v>
      </c>
      <c r="T245" s="3"/>
      <c r="U245" s="14"/>
      <c r="V245" s="3"/>
      <c r="W245" s="3"/>
    </row>
    <row r="246" spans="2:23" ht="12.75">
      <c r="B246" s="2" t="s">
        <v>25</v>
      </c>
      <c r="C246" s="2"/>
      <c r="D246" s="3">
        <f aca="true" t="shared" si="114" ref="D246:O246">D112</f>
        <v>0</v>
      </c>
      <c r="E246" s="3">
        <f t="shared" si="114"/>
        <v>0</v>
      </c>
      <c r="F246" s="3">
        <f t="shared" si="114"/>
        <v>0</v>
      </c>
      <c r="G246" s="3">
        <f t="shared" si="114"/>
        <v>0</v>
      </c>
      <c r="H246" s="3">
        <f t="shared" si="114"/>
        <v>0</v>
      </c>
      <c r="I246" s="3">
        <f t="shared" si="114"/>
        <v>0</v>
      </c>
      <c r="J246" s="3">
        <f t="shared" si="114"/>
        <v>0</v>
      </c>
      <c r="K246" s="3">
        <f t="shared" si="114"/>
        <v>0</v>
      </c>
      <c r="L246" s="3">
        <f t="shared" si="114"/>
        <v>0</v>
      </c>
      <c r="M246" s="3">
        <f t="shared" si="114"/>
        <v>0</v>
      </c>
      <c r="N246" s="3">
        <f t="shared" si="114"/>
        <v>0</v>
      </c>
      <c r="O246" s="3">
        <f t="shared" si="114"/>
        <v>0</v>
      </c>
      <c r="P246" s="107">
        <f t="shared" si="93"/>
        <v>0</v>
      </c>
      <c r="Q246" s="3"/>
      <c r="R246" s="3">
        <v>3024</v>
      </c>
      <c r="S246" s="3">
        <f t="shared" si="94"/>
        <v>3024</v>
      </c>
      <c r="T246" s="3"/>
      <c r="U246" s="3"/>
      <c r="V246" s="3"/>
      <c r="W246" s="3"/>
    </row>
    <row r="247" spans="2:23" ht="12.75">
      <c r="B247" s="2" t="s">
        <v>66</v>
      </c>
      <c r="C247" s="2"/>
      <c r="D247" s="3">
        <f aca="true" t="shared" si="115" ref="D247:O247">D113</f>
        <v>0</v>
      </c>
      <c r="E247" s="3">
        <f t="shared" si="115"/>
        <v>0</v>
      </c>
      <c r="F247" s="3">
        <f t="shared" si="115"/>
        <v>0</v>
      </c>
      <c r="G247" s="3">
        <f t="shared" si="115"/>
        <v>0</v>
      </c>
      <c r="H247" s="3">
        <f t="shared" si="115"/>
        <v>0</v>
      </c>
      <c r="I247" s="3">
        <f t="shared" si="115"/>
        <v>0</v>
      </c>
      <c r="J247" s="3">
        <f t="shared" si="115"/>
        <v>0</v>
      </c>
      <c r="K247" s="3">
        <f t="shared" si="115"/>
        <v>0</v>
      </c>
      <c r="L247" s="3">
        <f t="shared" si="115"/>
        <v>0</v>
      </c>
      <c r="M247" s="3">
        <f t="shared" si="115"/>
        <v>0</v>
      </c>
      <c r="N247" s="3">
        <f t="shared" si="115"/>
        <v>0</v>
      </c>
      <c r="O247" s="3">
        <f t="shared" si="115"/>
        <v>0</v>
      </c>
      <c r="P247" s="107">
        <f t="shared" si="93"/>
        <v>0</v>
      </c>
      <c r="Q247" s="3"/>
      <c r="R247" s="3">
        <v>300</v>
      </c>
      <c r="S247" s="3">
        <f t="shared" si="94"/>
        <v>300</v>
      </c>
      <c r="T247" s="3"/>
      <c r="U247" s="3"/>
      <c r="V247" s="3"/>
      <c r="W247" s="3"/>
    </row>
    <row r="248" spans="2:23" ht="12.75">
      <c r="B248" s="2" t="s">
        <v>26</v>
      </c>
      <c r="C248" s="2"/>
      <c r="D248" s="3">
        <f aca="true" t="shared" si="116" ref="D248:O248">D114</f>
        <v>0</v>
      </c>
      <c r="E248" s="3">
        <f t="shared" si="116"/>
        <v>0</v>
      </c>
      <c r="F248" s="3">
        <f t="shared" si="116"/>
        <v>0</v>
      </c>
      <c r="G248" s="3">
        <f t="shared" si="116"/>
        <v>0</v>
      </c>
      <c r="H248" s="3">
        <f t="shared" si="116"/>
        <v>0</v>
      </c>
      <c r="I248" s="3">
        <f t="shared" si="116"/>
        <v>0</v>
      </c>
      <c r="J248" s="3">
        <f t="shared" si="116"/>
        <v>0</v>
      </c>
      <c r="K248" s="3">
        <f t="shared" si="116"/>
        <v>0</v>
      </c>
      <c r="L248" s="3">
        <f t="shared" si="116"/>
        <v>0</v>
      </c>
      <c r="M248" s="3">
        <f t="shared" si="116"/>
        <v>0</v>
      </c>
      <c r="N248" s="3">
        <f t="shared" si="116"/>
        <v>0</v>
      </c>
      <c r="O248" s="3">
        <f t="shared" si="116"/>
        <v>0</v>
      </c>
      <c r="P248" s="107">
        <f t="shared" si="93"/>
        <v>0</v>
      </c>
      <c r="Q248" s="3"/>
      <c r="R248" s="3">
        <v>250</v>
      </c>
      <c r="S248" s="3">
        <f t="shared" si="94"/>
        <v>250</v>
      </c>
      <c r="T248" s="3"/>
      <c r="U248" s="3"/>
      <c r="V248" s="3"/>
      <c r="W248" s="3"/>
    </row>
    <row r="249" spans="2:23" ht="12.75">
      <c r="B249" s="2" t="s">
        <v>100</v>
      </c>
      <c r="C249" s="2"/>
      <c r="D249" s="3">
        <f aca="true" t="shared" si="117" ref="D249:O249">D115</f>
        <v>0</v>
      </c>
      <c r="E249" s="3">
        <f t="shared" si="117"/>
        <v>0</v>
      </c>
      <c r="F249" s="3">
        <f t="shared" si="117"/>
        <v>0</v>
      </c>
      <c r="G249" s="3">
        <f t="shared" si="117"/>
        <v>0</v>
      </c>
      <c r="H249" s="3">
        <f t="shared" si="117"/>
        <v>0</v>
      </c>
      <c r="I249" s="3">
        <f t="shared" si="117"/>
        <v>0</v>
      </c>
      <c r="J249" s="3">
        <f t="shared" si="117"/>
        <v>0</v>
      </c>
      <c r="K249" s="3">
        <f t="shared" si="117"/>
        <v>0</v>
      </c>
      <c r="L249" s="3">
        <f t="shared" si="117"/>
        <v>0</v>
      </c>
      <c r="M249" s="3">
        <f t="shared" si="117"/>
        <v>0</v>
      </c>
      <c r="N249" s="3">
        <f t="shared" si="117"/>
        <v>0</v>
      </c>
      <c r="O249" s="3">
        <f t="shared" si="117"/>
        <v>0</v>
      </c>
      <c r="P249" s="107">
        <f aca="true" t="shared" si="118" ref="P249:P254">SUM(D249:O249)</f>
        <v>0</v>
      </c>
      <c r="Q249" s="3"/>
      <c r="R249" s="3"/>
      <c r="S249" s="3"/>
      <c r="T249" s="3"/>
      <c r="U249" s="3"/>
      <c r="V249" s="3"/>
      <c r="W249" s="3"/>
    </row>
    <row r="250" spans="2:23" ht="12.75">
      <c r="B250" s="2" t="s">
        <v>101</v>
      </c>
      <c r="C250" s="2"/>
      <c r="D250" s="3">
        <f aca="true" t="shared" si="119" ref="D250:O250">D116</f>
        <v>0</v>
      </c>
      <c r="E250" s="3">
        <f t="shared" si="119"/>
        <v>0</v>
      </c>
      <c r="F250" s="3">
        <f t="shared" si="119"/>
        <v>0</v>
      </c>
      <c r="G250" s="3">
        <f t="shared" si="119"/>
        <v>0</v>
      </c>
      <c r="H250" s="3">
        <f t="shared" si="119"/>
        <v>0</v>
      </c>
      <c r="I250" s="3">
        <f t="shared" si="119"/>
        <v>0</v>
      </c>
      <c r="J250" s="3">
        <f t="shared" si="119"/>
        <v>0</v>
      </c>
      <c r="K250" s="3">
        <f t="shared" si="119"/>
        <v>0</v>
      </c>
      <c r="L250" s="3">
        <f t="shared" si="119"/>
        <v>0</v>
      </c>
      <c r="M250" s="3">
        <f t="shared" si="119"/>
        <v>0</v>
      </c>
      <c r="N250" s="3">
        <f t="shared" si="119"/>
        <v>0</v>
      </c>
      <c r="O250" s="3">
        <f t="shared" si="119"/>
        <v>0</v>
      </c>
      <c r="P250" s="107">
        <f t="shared" si="118"/>
        <v>0</v>
      </c>
      <c r="Q250" s="3"/>
      <c r="R250" s="3"/>
      <c r="S250" s="3"/>
      <c r="T250" s="3"/>
      <c r="U250" s="3"/>
      <c r="V250" s="3"/>
      <c r="W250" s="3"/>
    </row>
    <row r="251" spans="2:23" ht="12.75">
      <c r="B251" s="2" t="s">
        <v>102</v>
      </c>
      <c r="C251" s="2"/>
      <c r="D251" s="3">
        <f aca="true" t="shared" si="120" ref="D251:O251">D117</f>
        <v>0</v>
      </c>
      <c r="E251" s="3">
        <f t="shared" si="120"/>
        <v>0</v>
      </c>
      <c r="F251" s="3">
        <f t="shared" si="120"/>
        <v>0</v>
      </c>
      <c r="G251" s="3">
        <f t="shared" si="120"/>
        <v>0</v>
      </c>
      <c r="H251" s="3">
        <f t="shared" si="120"/>
        <v>0</v>
      </c>
      <c r="I251" s="3">
        <f t="shared" si="120"/>
        <v>0</v>
      </c>
      <c r="J251" s="3">
        <f t="shared" si="120"/>
        <v>0</v>
      </c>
      <c r="K251" s="3">
        <f t="shared" si="120"/>
        <v>0</v>
      </c>
      <c r="L251" s="3">
        <f t="shared" si="120"/>
        <v>0</v>
      </c>
      <c r="M251" s="3">
        <f t="shared" si="120"/>
        <v>0</v>
      </c>
      <c r="N251" s="3">
        <f t="shared" si="120"/>
        <v>0</v>
      </c>
      <c r="O251" s="3">
        <f t="shared" si="120"/>
        <v>0</v>
      </c>
      <c r="P251" s="107">
        <f t="shared" si="118"/>
        <v>0</v>
      </c>
      <c r="Q251" s="3"/>
      <c r="R251" s="3"/>
      <c r="S251" s="3"/>
      <c r="T251" s="3"/>
      <c r="U251" s="3"/>
      <c r="V251" s="3"/>
      <c r="W251" s="3"/>
    </row>
    <row r="252" spans="2:23" ht="12.75">
      <c r="B252" s="2" t="s">
        <v>103</v>
      </c>
      <c r="C252" s="2"/>
      <c r="D252" s="3">
        <f aca="true" t="shared" si="121" ref="D252:O252">D118</f>
        <v>0</v>
      </c>
      <c r="E252" s="3">
        <f t="shared" si="121"/>
        <v>0</v>
      </c>
      <c r="F252" s="3">
        <f t="shared" si="121"/>
        <v>0</v>
      </c>
      <c r="G252" s="3">
        <f t="shared" si="121"/>
        <v>0</v>
      </c>
      <c r="H252" s="3">
        <f t="shared" si="121"/>
        <v>0</v>
      </c>
      <c r="I252" s="3">
        <f t="shared" si="121"/>
        <v>0</v>
      </c>
      <c r="J252" s="3">
        <f t="shared" si="121"/>
        <v>0</v>
      </c>
      <c r="K252" s="3">
        <f t="shared" si="121"/>
        <v>0</v>
      </c>
      <c r="L252" s="3">
        <f t="shared" si="121"/>
        <v>0</v>
      </c>
      <c r="M252" s="3">
        <f t="shared" si="121"/>
        <v>0</v>
      </c>
      <c r="N252" s="3">
        <f t="shared" si="121"/>
        <v>0</v>
      </c>
      <c r="O252" s="3">
        <f t="shared" si="121"/>
        <v>0</v>
      </c>
      <c r="P252" s="107">
        <f t="shared" si="118"/>
        <v>0</v>
      </c>
      <c r="Q252" s="3"/>
      <c r="R252" s="3"/>
      <c r="S252" s="3"/>
      <c r="T252" s="3"/>
      <c r="U252" s="3"/>
      <c r="V252" s="3"/>
      <c r="W252" s="3"/>
    </row>
    <row r="253" spans="2:23" ht="12.75">
      <c r="B253" s="2" t="s">
        <v>104</v>
      </c>
      <c r="C253" s="2"/>
      <c r="D253" s="3">
        <f aca="true" t="shared" si="122" ref="D253:O253">D119</f>
        <v>0</v>
      </c>
      <c r="E253" s="3">
        <f t="shared" si="122"/>
        <v>0</v>
      </c>
      <c r="F253" s="3">
        <f t="shared" si="122"/>
        <v>0</v>
      </c>
      <c r="G253" s="3">
        <f t="shared" si="122"/>
        <v>0</v>
      </c>
      <c r="H253" s="3">
        <f t="shared" si="122"/>
        <v>0</v>
      </c>
      <c r="I253" s="3">
        <f t="shared" si="122"/>
        <v>0</v>
      </c>
      <c r="J253" s="3">
        <f t="shared" si="122"/>
        <v>0</v>
      </c>
      <c r="K253" s="3">
        <f t="shared" si="122"/>
        <v>0</v>
      </c>
      <c r="L253" s="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107">
        <f t="shared" si="118"/>
        <v>0</v>
      </c>
      <c r="Q253" s="3"/>
      <c r="R253" s="3"/>
      <c r="S253" s="3"/>
      <c r="T253" s="3"/>
      <c r="U253" s="3"/>
      <c r="V253" s="3"/>
      <c r="W253" s="3"/>
    </row>
    <row r="254" spans="2:23" ht="12.75">
      <c r="B254" s="2" t="s">
        <v>28</v>
      </c>
      <c r="C254" s="2"/>
      <c r="D254" s="3">
        <f aca="true" t="shared" si="123" ref="D254:O254">D120</f>
        <v>0</v>
      </c>
      <c r="E254" s="3">
        <f t="shared" si="123"/>
        <v>0</v>
      </c>
      <c r="F254" s="3">
        <f t="shared" si="123"/>
        <v>0</v>
      </c>
      <c r="G254" s="3">
        <f t="shared" si="123"/>
        <v>0</v>
      </c>
      <c r="H254" s="3">
        <f t="shared" si="123"/>
        <v>0</v>
      </c>
      <c r="I254" s="3">
        <f t="shared" si="123"/>
        <v>0</v>
      </c>
      <c r="J254" s="3">
        <f t="shared" si="123"/>
        <v>0</v>
      </c>
      <c r="K254" s="3">
        <f t="shared" si="123"/>
        <v>0</v>
      </c>
      <c r="L254" s="3">
        <f t="shared" si="123"/>
        <v>0</v>
      </c>
      <c r="M254" s="3">
        <f t="shared" si="123"/>
        <v>0</v>
      </c>
      <c r="N254" s="3">
        <f t="shared" si="123"/>
        <v>0</v>
      </c>
      <c r="O254" s="3">
        <f t="shared" si="123"/>
        <v>0</v>
      </c>
      <c r="P254" s="107">
        <f t="shared" si="118"/>
        <v>0</v>
      </c>
      <c r="Q254" s="3"/>
      <c r="R254" s="3">
        <v>0</v>
      </c>
      <c r="S254" s="3">
        <f t="shared" si="94"/>
        <v>0</v>
      </c>
      <c r="T254" s="3"/>
      <c r="U254" s="3"/>
      <c r="V254" s="3"/>
      <c r="W254" s="3"/>
    </row>
    <row r="255" spans="2:23" ht="12.75">
      <c r="B255" s="2" t="s">
        <v>29</v>
      </c>
      <c r="C255" s="2"/>
      <c r="D255" s="3">
        <f aca="true" t="shared" si="124" ref="D255:O255">D121</f>
        <v>0</v>
      </c>
      <c r="E255" s="3">
        <f t="shared" si="124"/>
        <v>0</v>
      </c>
      <c r="F255" s="3">
        <f t="shared" si="124"/>
        <v>0</v>
      </c>
      <c r="G255" s="3">
        <f t="shared" si="124"/>
        <v>0</v>
      </c>
      <c r="H255" s="3">
        <f t="shared" si="124"/>
        <v>0</v>
      </c>
      <c r="I255" s="3">
        <f t="shared" si="124"/>
        <v>0</v>
      </c>
      <c r="J255" s="3">
        <f t="shared" si="124"/>
        <v>0</v>
      </c>
      <c r="K255" s="3">
        <f t="shared" si="124"/>
        <v>0</v>
      </c>
      <c r="L255" s="3">
        <f t="shared" si="124"/>
        <v>0</v>
      </c>
      <c r="M255" s="3">
        <f t="shared" si="124"/>
        <v>0</v>
      </c>
      <c r="N255" s="3">
        <f t="shared" si="124"/>
        <v>0</v>
      </c>
      <c r="O255" s="3">
        <f t="shared" si="124"/>
        <v>0</v>
      </c>
      <c r="P255" s="107">
        <f t="shared" si="93"/>
        <v>0</v>
      </c>
      <c r="Q255" s="3"/>
      <c r="R255" s="3">
        <v>0</v>
      </c>
      <c r="S255" s="3">
        <f t="shared" si="94"/>
        <v>0</v>
      </c>
      <c r="T255" s="3"/>
      <c r="U255" s="3"/>
      <c r="V255" s="3"/>
      <c r="W255" s="3"/>
    </row>
    <row r="256" spans="2:23" ht="12.75">
      <c r="B256" s="2" t="s">
        <v>30</v>
      </c>
      <c r="C256" s="2"/>
      <c r="D256" s="3">
        <f aca="true" t="shared" si="125" ref="D256:O256">D122</f>
        <v>0</v>
      </c>
      <c r="E256" s="3">
        <f t="shared" si="125"/>
        <v>0</v>
      </c>
      <c r="F256" s="3">
        <f t="shared" si="125"/>
        <v>0</v>
      </c>
      <c r="G256" s="3">
        <f t="shared" si="125"/>
        <v>0</v>
      </c>
      <c r="H256" s="3">
        <f t="shared" si="125"/>
        <v>0</v>
      </c>
      <c r="I256" s="3">
        <f t="shared" si="125"/>
        <v>0</v>
      </c>
      <c r="J256" s="3">
        <f t="shared" si="125"/>
        <v>0</v>
      </c>
      <c r="K256" s="3">
        <f t="shared" si="125"/>
        <v>0</v>
      </c>
      <c r="L256" s="3">
        <f t="shared" si="125"/>
        <v>0</v>
      </c>
      <c r="M256" s="3">
        <f t="shared" si="125"/>
        <v>0</v>
      </c>
      <c r="N256" s="3">
        <f t="shared" si="125"/>
        <v>0</v>
      </c>
      <c r="O256" s="3">
        <f t="shared" si="125"/>
        <v>0</v>
      </c>
      <c r="P256" s="107">
        <f t="shared" si="93"/>
        <v>0</v>
      </c>
      <c r="Q256" s="3"/>
      <c r="R256" s="3">
        <v>0</v>
      </c>
      <c r="S256" s="3">
        <f t="shared" si="94"/>
        <v>0</v>
      </c>
      <c r="T256" s="3"/>
      <c r="U256" s="3"/>
      <c r="V256" s="3"/>
      <c r="W256" s="3"/>
    </row>
    <row r="257" spans="2:23" ht="12.75">
      <c r="B257" s="2" t="s">
        <v>64</v>
      </c>
      <c r="C257" s="2"/>
      <c r="D257" s="3">
        <f aca="true" t="shared" si="126" ref="D257:O257">D123</f>
        <v>0</v>
      </c>
      <c r="E257" s="3">
        <f t="shared" si="126"/>
        <v>0</v>
      </c>
      <c r="F257" s="3">
        <f t="shared" si="126"/>
        <v>0</v>
      </c>
      <c r="G257" s="3">
        <f t="shared" si="126"/>
        <v>0</v>
      </c>
      <c r="H257" s="3">
        <f t="shared" si="126"/>
        <v>0</v>
      </c>
      <c r="I257" s="3">
        <f t="shared" si="126"/>
        <v>0</v>
      </c>
      <c r="J257" s="3">
        <f t="shared" si="126"/>
        <v>0</v>
      </c>
      <c r="K257" s="3">
        <f t="shared" si="126"/>
        <v>0</v>
      </c>
      <c r="L257" s="3">
        <f t="shared" si="126"/>
        <v>0</v>
      </c>
      <c r="M257" s="3">
        <f t="shared" si="126"/>
        <v>0</v>
      </c>
      <c r="N257" s="3">
        <f t="shared" si="126"/>
        <v>0</v>
      </c>
      <c r="O257" s="3">
        <f t="shared" si="126"/>
        <v>0</v>
      </c>
      <c r="P257" s="107">
        <f t="shared" si="93"/>
        <v>0</v>
      </c>
      <c r="Q257" s="3"/>
      <c r="R257" s="3">
        <v>0</v>
      </c>
      <c r="S257" s="3">
        <f t="shared" si="94"/>
        <v>0</v>
      </c>
      <c r="T257" s="3"/>
      <c r="U257" s="3"/>
      <c r="V257" s="3"/>
      <c r="W257" s="3"/>
    </row>
    <row r="258" spans="2:23" ht="12.75">
      <c r="B258" s="2" t="s">
        <v>105</v>
      </c>
      <c r="C258" s="2"/>
      <c r="D258" s="3">
        <f aca="true" t="shared" si="127" ref="D258:O258">D124</f>
        <v>0</v>
      </c>
      <c r="E258" s="3">
        <f t="shared" si="127"/>
        <v>0</v>
      </c>
      <c r="F258" s="3">
        <f t="shared" si="127"/>
        <v>0</v>
      </c>
      <c r="G258" s="3">
        <f t="shared" si="127"/>
        <v>0</v>
      </c>
      <c r="H258" s="3">
        <f t="shared" si="127"/>
        <v>0</v>
      </c>
      <c r="I258" s="3">
        <f t="shared" si="127"/>
        <v>0</v>
      </c>
      <c r="J258" s="3">
        <f t="shared" si="127"/>
        <v>0</v>
      </c>
      <c r="K258" s="3">
        <f t="shared" si="127"/>
        <v>0</v>
      </c>
      <c r="L258" s="3">
        <f t="shared" si="127"/>
        <v>0</v>
      </c>
      <c r="M258" s="3">
        <f t="shared" si="127"/>
        <v>0</v>
      </c>
      <c r="N258" s="3">
        <f t="shared" si="127"/>
        <v>0</v>
      </c>
      <c r="O258" s="3">
        <f t="shared" si="127"/>
        <v>0</v>
      </c>
      <c r="P258" s="107">
        <f t="shared" si="93"/>
        <v>0</v>
      </c>
      <c r="Q258" s="3"/>
      <c r="R258" s="3">
        <v>0</v>
      </c>
      <c r="S258" s="3">
        <f t="shared" si="94"/>
        <v>0</v>
      </c>
      <c r="T258" s="3"/>
      <c r="U258" s="3"/>
      <c r="V258" s="3"/>
      <c r="W258" s="3"/>
    </row>
    <row r="259" spans="2:23" ht="12.75">
      <c r="B259" s="2" t="s">
        <v>31</v>
      </c>
      <c r="C259" s="2"/>
      <c r="D259" s="3">
        <f aca="true" t="shared" si="128" ref="D259:O259">D125</f>
        <v>0</v>
      </c>
      <c r="E259" s="3">
        <f t="shared" si="128"/>
        <v>0</v>
      </c>
      <c r="F259" s="3">
        <f t="shared" si="128"/>
        <v>0</v>
      </c>
      <c r="G259" s="3">
        <f t="shared" si="128"/>
        <v>0</v>
      </c>
      <c r="H259" s="3">
        <f t="shared" si="128"/>
        <v>0</v>
      </c>
      <c r="I259" s="3">
        <f t="shared" si="128"/>
        <v>0</v>
      </c>
      <c r="J259" s="3">
        <f t="shared" si="128"/>
        <v>0</v>
      </c>
      <c r="K259" s="3">
        <f t="shared" si="128"/>
        <v>0</v>
      </c>
      <c r="L259" s="3">
        <f t="shared" si="128"/>
        <v>0</v>
      </c>
      <c r="M259" s="3">
        <f t="shared" si="128"/>
        <v>0</v>
      </c>
      <c r="N259" s="3">
        <f t="shared" si="128"/>
        <v>0</v>
      </c>
      <c r="O259" s="3">
        <f t="shared" si="128"/>
        <v>0</v>
      </c>
      <c r="P259" s="107">
        <f t="shared" si="93"/>
        <v>0</v>
      </c>
      <c r="Q259" s="3"/>
      <c r="R259" s="3">
        <v>0</v>
      </c>
      <c r="S259" s="3">
        <f>+R259-P261</f>
        <v>0</v>
      </c>
      <c r="T259" s="3"/>
      <c r="U259" s="3"/>
      <c r="V259" s="3"/>
      <c r="W259" s="3"/>
    </row>
    <row r="260" spans="2:23" ht="12.75">
      <c r="B260" s="2" t="s">
        <v>106</v>
      </c>
      <c r="C260" s="2"/>
      <c r="D260" s="3">
        <f aca="true" t="shared" si="129" ref="D260:O260">D126</f>
        <v>0</v>
      </c>
      <c r="E260" s="3">
        <f t="shared" si="129"/>
        <v>0</v>
      </c>
      <c r="F260" s="3">
        <f t="shared" si="129"/>
        <v>0</v>
      </c>
      <c r="G260" s="3">
        <f t="shared" si="129"/>
        <v>0</v>
      </c>
      <c r="H260" s="3">
        <f t="shared" si="129"/>
        <v>0</v>
      </c>
      <c r="I260" s="3">
        <f t="shared" si="129"/>
        <v>0</v>
      </c>
      <c r="J260" s="3">
        <f t="shared" si="129"/>
        <v>0</v>
      </c>
      <c r="K260" s="3">
        <f t="shared" si="129"/>
        <v>0</v>
      </c>
      <c r="L260" s="3">
        <f t="shared" si="129"/>
        <v>0</v>
      </c>
      <c r="M260" s="3">
        <f t="shared" si="129"/>
        <v>0</v>
      </c>
      <c r="N260" s="3">
        <f t="shared" si="129"/>
        <v>0</v>
      </c>
      <c r="O260" s="3">
        <f t="shared" si="129"/>
        <v>0</v>
      </c>
      <c r="P260" s="107">
        <f>SUM(D260:O260)</f>
        <v>0</v>
      </c>
      <c r="Q260" s="3"/>
      <c r="R260" s="3"/>
      <c r="S260" s="3"/>
      <c r="T260" s="3"/>
      <c r="U260" s="3"/>
      <c r="V260" s="3"/>
      <c r="W260" s="3"/>
    </row>
    <row r="261" spans="2:23" ht="12.75">
      <c r="B261" s="2" t="s">
        <v>32</v>
      </c>
      <c r="C261" s="2"/>
      <c r="D261" s="3">
        <f aca="true" t="shared" si="130" ref="D261:F264">D127</f>
        <v>0</v>
      </c>
      <c r="E261" s="3">
        <f t="shared" si="130"/>
        <v>0</v>
      </c>
      <c r="F261" s="3">
        <f t="shared" si="130"/>
        <v>0</v>
      </c>
      <c r="G261" s="3">
        <f aca="true" t="shared" si="131" ref="G261:H264">G127</f>
        <v>0</v>
      </c>
      <c r="H261" s="3">
        <f t="shared" si="131"/>
        <v>0</v>
      </c>
      <c r="I261" s="3">
        <f aca="true" t="shared" si="132" ref="I261:J264">I127</f>
        <v>0</v>
      </c>
      <c r="J261" s="3">
        <f t="shared" si="132"/>
        <v>0</v>
      </c>
      <c r="K261" s="3">
        <f aca="true" t="shared" si="133" ref="K261:L264">K127</f>
        <v>0</v>
      </c>
      <c r="L261" s="3">
        <f t="shared" si="133"/>
        <v>0</v>
      </c>
      <c r="M261" s="3">
        <f aca="true" t="shared" si="134" ref="M261:N264">M127</f>
        <v>0</v>
      </c>
      <c r="N261" s="3">
        <f t="shared" si="134"/>
        <v>0</v>
      </c>
      <c r="O261" s="3">
        <f>O127</f>
        <v>0</v>
      </c>
      <c r="P261" s="107">
        <f t="shared" si="93"/>
        <v>0</v>
      </c>
      <c r="Q261" s="3"/>
      <c r="R261" s="3"/>
      <c r="S261" s="3"/>
      <c r="T261" s="3"/>
      <c r="U261" s="3"/>
      <c r="V261" s="3"/>
      <c r="W261" s="3"/>
    </row>
    <row r="262" spans="2:23" ht="12.75">
      <c r="B262" s="2" t="s">
        <v>33</v>
      </c>
      <c r="C262" s="2"/>
      <c r="D262" s="3">
        <f t="shared" si="130"/>
        <v>0</v>
      </c>
      <c r="E262" s="3">
        <f t="shared" si="130"/>
        <v>0</v>
      </c>
      <c r="F262" s="3">
        <f t="shared" si="130"/>
        <v>0</v>
      </c>
      <c r="G262" s="3">
        <f t="shared" si="131"/>
        <v>0</v>
      </c>
      <c r="H262" s="3">
        <f t="shared" si="131"/>
        <v>0</v>
      </c>
      <c r="I262" s="3">
        <f t="shared" si="132"/>
        <v>0</v>
      </c>
      <c r="J262" s="3">
        <f t="shared" si="132"/>
        <v>0</v>
      </c>
      <c r="K262" s="3">
        <f t="shared" si="133"/>
        <v>0</v>
      </c>
      <c r="L262" s="3">
        <f t="shared" si="133"/>
        <v>0</v>
      </c>
      <c r="M262" s="3">
        <f t="shared" si="134"/>
        <v>0</v>
      </c>
      <c r="N262" s="3">
        <f t="shared" si="134"/>
        <v>0</v>
      </c>
      <c r="O262" s="3">
        <f>O128</f>
        <v>0</v>
      </c>
      <c r="P262" s="107">
        <f t="shared" si="93"/>
        <v>0</v>
      </c>
      <c r="Q262" s="3"/>
      <c r="R262" s="3">
        <v>0</v>
      </c>
      <c r="S262" s="3">
        <f t="shared" si="94"/>
        <v>0</v>
      </c>
      <c r="T262" s="3"/>
      <c r="U262" s="3"/>
      <c r="V262" s="3"/>
      <c r="W262" s="3"/>
    </row>
    <row r="263" spans="2:23" ht="12.75">
      <c r="B263" s="2" t="s">
        <v>34</v>
      </c>
      <c r="C263" s="2"/>
      <c r="D263" s="3">
        <f t="shared" si="130"/>
        <v>0</v>
      </c>
      <c r="E263" s="3">
        <f t="shared" si="130"/>
        <v>0</v>
      </c>
      <c r="F263" s="3">
        <f t="shared" si="130"/>
        <v>0</v>
      </c>
      <c r="G263" s="3">
        <f t="shared" si="131"/>
        <v>0</v>
      </c>
      <c r="H263" s="3">
        <f t="shared" si="131"/>
        <v>0</v>
      </c>
      <c r="I263" s="3">
        <f t="shared" si="132"/>
        <v>0</v>
      </c>
      <c r="J263" s="3">
        <f t="shared" si="132"/>
        <v>0</v>
      </c>
      <c r="K263" s="3">
        <f t="shared" si="133"/>
        <v>0</v>
      </c>
      <c r="L263" s="3">
        <f t="shared" si="133"/>
        <v>0</v>
      </c>
      <c r="M263" s="3">
        <f t="shared" si="134"/>
        <v>0</v>
      </c>
      <c r="N263" s="3">
        <f t="shared" si="134"/>
        <v>0</v>
      </c>
      <c r="O263" s="3">
        <f>O129</f>
        <v>0</v>
      </c>
      <c r="P263" s="107">
        <f t="shared" si="93"/>
        <v>0</v>
      </c>
      <c r="Q263" s="3"/>
      <c r="R263" s="3">
        <v>18000</v>
      </c>
      <c r="S263" s="3">
        <f t="shared" si="94"/>
        <v>18000</v>
      </c>
      <c r="T263" s="3"/>
      <c r="U263" s="14"/>
      <c r="V263" s="3"/>
      <c r="W263" s="3"/>
    </row>
    <row r="264" spans="2:23" ht="12.75">
      <c r="B264" s="2" t="s">
        <v>84</v>
      </c>
      <c r="C264" s="2"/>
      <c r="D264" s="5">
        <f t="shared" si="130"/>
        <v>0</v>
      </c>
      <c r="E264" s="5">
        <f t="shared" si="130"/>
        <v>0</v>
      </c>
      <c r="F264" s="5">
        <f t="shared" si="130"/>
        <v>0</v>
      </c>
      <c r="G264" s="5">
        <f t="shared" si="131"/>
        <v>0</v>
      </c>
      <c r="H264" s="5">
        <f t="shared" si="131"/>
        <v>0</v>
      </c>
      <c r="I264" s="5">
        <f t="shared" si="132"/>
        <v>0</v>
      </c>
      <c r="J264" s="5">
        <f t="shared" si="132"/>
        <v>0</v>
      </c>
      <c r="K264" s="5">
        <f t="shared" si="133"/>
        <v>0</v>
      </c>
      <c r="L264" s="5">
        <f t="shared" si="133"/>
        <v>0</v>
      </c>
      <c r="M264" s="5">
        <f t="shared" si="134"/>
        <v>0</v>
      </c>
      <c r="N264" s="5">
        <f t="shared" si="134"/>
        <v>0</v>
      </c>
      <c r="O264" s="5">
        <f>O130</f>
        <v>0</v>
      </c>
      <c r="P264" s="108">
        <f t="shared" si="93"/>
        <v>0</v>
      </c>
      <c r="Q264" s="3"/>
      <c r="R264" s="5">
        <v>0</v>
      </c>
      <c r="S264" s="5">
        <f t="shared" si="94"/>
        <v>0</v>
      </c>
      <c r="T264" s="3"/>
      <c r="U264" s="3"/>
      <c r="V264" s="3"/>
      <c r="W264" s="3"/>
    </row>
    <row r="265" spans="1:23" s="6" customFormat="1" ht="12.75">
      <c r="A265" s="6" t="s">
        <v>59</v>
      </c>
      <c r="D265" s="7">
        <f aca="true" t="shared" si="135" ref="D265:P265">SUM(D230:D264)</f>
        <v>0</v>
      </c>
      <c r="E265" s="7">
        <f t="shared" si="135"/>
        <v>0</v>
      </c>
      <c r="F265" s="7">
        <f t="shared" si="135"/>
        <v>0</v>
      </c>
      <c r="G265" s="7">
        <f t="shared" si="135"/>
        <v>0</v>
      </c>
      <c r="H265" s="7">
        <f t="shared" si="135"/>
        <v>0</v>
      </c>
      <c r="I265" s="7">
        <f t="shared" si="135"/>
        <v>0</v>
      </c>
      <c r="J265" s="7">
        <f t="shared" si="135"/>
        <v>0</v>
      </c>
      <c r="K265" s="7">
        <f t="shared" si="135"/>
        <v>0</v>
      </c>
      <c r="L265" s="7">
        <f>SUM(L230:L264)</f>
        <v>0</v>
      </c>
      <c r="M265" s="7">
        <f>SUM(M230:M264)</f>
        <v>0</v>
      </c>
      <c r="N265" s="7">
        <f>SUM(N230:N264)</f>
        <v>0</v>
      </c>
      <c r="O265" s="7">
        <f>SUM(O230:O264)</f>
        <v>0</v>
      </c>
      <c r="P265" s="109">
        <f t="shared" si="135"/>
        <v>0</v>
      </c>
      <c r="R265" s="7">
        <f>SUM(R224:R264)</f>
        <v>321120</v>
      </c>
      <c r="S265" s="7">
        <f>SUM(S224:S264)</f>
        <v>321120</v>
      </c>
      <c r="T265" s="8"/>
      <c r="U265" s="8"/>
      <c r="V265" s="8"/>
      <c r="W265" s="8"/>
    </row>
    <row r="266" spans="4:23" ht="12.75"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107"/>
      <c r="Q266" s="3"/>
      <c r="R266" s="3"/>
      <c r="S266" s="3"/>
      <c r="T266" s="3"/>
      <c r="U266" s="3"/>
      <c r="V266" s="3"/>
      <c r="W266" s="3"/>
    </row>
    <row r="267" spans="1:23" s="12" customFormat="1" ht="13.5" thickBot="1">
      <c r="A267" s="9" t="s">
        <v>60</v>
      </c>
      <c r="B267" s="9"/>
      <c r="C267" s="9"/>
      <c r="D267" s="10">
        <f aca="true" t="shared" si="136" ref="D267:P267">+D222-D265</f>
        <v>0</v>
      </c>
      <c r="E267" s="10">
        <f t="shared" si="136"/>
        <v>0</v>
      </c>
      <c r="F267" s="10">
        <f t="shared" si="136"/>
        <v>0</v>
      </c>
      <c r="G267" s="10">
        <f t="shared" si="136"/>
        <v>0</v>
      </c>
      <c r="H267" s="10">
        <f t="shared" si="136"/>
        <v>0</v>
      </c>
      <c r="I267" s="10">
        <f t="shared" si="136"/>
        <v>0</v>
      </c>
      <c r="J267" s="10">
        <f t="shared" si="136"/>
        <v>0</v>
      </c>
      <c r="K267" s="10">
        <f t="shared" si="136"/>
        <v>0</v>
      </c>
      <c r="L267" s="10">
        <f t="shared" si="136"/>
        <v>0</v>
      </c>
      <c r="M267" s="10">
        <f>+M222-M265</f>
        <v>0</v>
      </c>
      <c r="N267" s="10">
        <f>+N222-N265</f>
        <v>0</v>
      </c>
      <c r="O267" s="10">
        <f>+O222-O265</f>
        <v>0</v>
      </c>
      <c r="P267" s="111">
        <f t="shared" si="136"/>
        <v>0</v>
      </c>
      <c r="Q267" s="11"/>
      <c r="R267" s="10">
        <f>+R222-R265</f>
        <v>-174470</v>
      </c>
      <c r="S267" s="10">
        <f>+P267-R267</f>
        <v>174470</v>
      </c>
      <c r="T267" s="11"/>
      <c r="U267" s="11"/>
      <c r="V267" s="11"/>
      <c r="W267" s="11"/>
    </row>
    <row r="268" spans="4:23" ht="13.5" thickTop="1"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107"/>
      <c r="Q268" s="3"/>
      <c r="R268" s="3"/>
      <c r="S268" s="3"/>
      <c r="T268" s="3"/>
      <c r="U268" s="3"/>
      <c r="V268" s="3"/>
      <c r="W268" s="3"/>
    </row>
    <row r="269" spans="4:23" ht="12.75">
      <c r="D269" s="3"/>
      <c r="E269" s="3"/>
      <c r="F269" s="3"/>
      <c r="G269" s="3"/>
      <c r="H269" s="3"/>
      <c r="I269" s="3"/>
      <c r="J269" s="15"/>
      <c r="K269" s="15"/>
      <c r="L269" s="15"/>
      <c r="M269" s="15"/>
      <c r="N269" s="15"/>
      <c r="O269" s="19"/>
      <c r="P269" s="3"/>
      <c r="Q269" s="3"/>
      <c r="R269" s="3"/>
      <c r="S269" s="3"/>
      <c r="T269" s="3"/>
      <c r="U269" s="3"/>
      <c r="V269" s="3"/>
      <c r="W269" s="3"/>
    </row>
    <row r="270" spans="4:23" ht="12.75">
      <c r="D270" s="3"/>
      <c r="E270" s="3"/>
      <c r="F270" s="3"/>
      <c r="G270" s="3"/>
      <c r="H270" s="3"/>
      <c r="I270" s="3"/>
      <c r="J270" s="15"/>
      <c r="K270" s="15"/>
      <c r="L270" s="15"/>
      <c r="M270" s="15"/>
      <c r="N270" s="15"/>
      <c r="O270" s="19"/>
      <c r="P270" s="3"/>
      <c r="Q270" s="3"/>
      <c r="R270" s="3"/>
      <c r="S270" s="3"/>
      <c r="T270" s="3"/>
      <c r="U270" s="3"/>
      <c r="V270" s="3"/>
      <c r="W270" s="3"/>
    </row>
    <row r="271" spans="1:21" s="12" customFormat="1" ht="15.75">
      <c r="A271" s="44" t="s">
        <v>2</v>
      </c>
      <c r="B271" s="45"/>
      <c r="C271" s="46"/>
      <c r="D271" s="47" t="s">
        <v>68</v>
      </c>
      <c r="E271" s="47" t="s">
        <v>68</v>
      </c>
      <c r="F271" s="47" t="s">
        <v>68</v>
      </c>
      <c r="G271" s="47" t="s">
        <v>68</v>
      </c>
      <c r="H271" s="47" t="s">
        <v>68</v>
      </c>
      <c r="I271" s="47" t="s">
        <v>68</v>
      </c>
      <c r="J271" s="47" t="s">
        <v>68</v>
      </c>
      <c r="K271" s="47" t="s">
        <v>68</v>
      </c>
      <c r="L271" s="47" t="s">
        <v>68</v>
      </c>
      <c r="M271" s="47" t="s">
        <v>68</v>
      </c>
      <c r="N271" s="47" t="s">
        <v>68</v>
      </c>
      <c r="O271" s="66" t="s">
        <v>68</v>
      </c>
      <c r="P271" s="47" t="s">
        <v>69</v>
      </c>
      <c r="Q271" s="46"/>
      <c r="R271" s="47" t="s">
        <v>56</v>
      </c>
      <c r="S271" s="47"/>
      <c r="T271" s="46"/>
      <c r="U271" s="46"/>
    </row>
    <row r="272" spans="1:21" s="13" customFormat="1" ht="15">
      <c r="A272" s="60" t="s">
        <v>77</v>
      </c>
      <c r="B272" s="45"/>
      <c r="C272" s="45"/>
      <c r="D272" s="48" t="s">
        <v>51</v>
      </c>
      <c r="E272" s="48" t="s">
        <v>37</v>
      </c>
      <c r="F272" s="48" t="s">
        <v>52</v>
      </c>
      <c r="G272" s="48" t="s">
        <v>39</v>
      </c>
      <c r="H272" s="48" t="s">
        <v>40</v>
      </c>
      <c r="I272" s="48" t="s">
        <v>53</v>
      </c>
      <c r="J272" s="48" t="s">
        <v>45</v>
      </c>
      <c r="K272" s="48" t="s">
        <v>46</v>
      </c>
      <c r="L272" s="48" t="s">
        <v>47</v>
      </c>
      <c r="M272" s="48" t="s">
        <v>48</v>
      </c>
      <c r="N272" s="48" t="s">
        <v>49</v>
      </c>
      <c r="O272" s="67" t="s">
        <v>50</v>
      </c>
      <c r="P272" s="48" t="s">
        <v>68</v>
      </c>
      <c r="Q272" s="45"/>
      <c r="R272" s="48" t="s">
        <v>57</v>
      </c>
      <c r="S272" s="48" t="s">
        <v>68</v>
      </c>
      <c r="T272" s="45"/>
      <c r="U272" s="49" t="s">
        <v>70</v>
      </c>
    </row>
    <row r="273" spans="2:3" ht="5.25" customHeight="1">
      <c r="B273" s="2"/>
      <c r="C273" s="2"/>
    </row>
    <row r="274" spans="1:23" ht="12.75">
      <c r="A274" s="12" t="s">
        <v>4</v>
      </c>
      <c r="B274" s="2" t="s">
        <v>91</v>
      </c>
      <c r="C274" s="2"/>
      <c r="D274" s="3">
        <f aca="true" t="shared" si="137" ref="D274:O274">+D207-D6</f>
        <v>0</v>
      </c>
      <c r="E274" s="3">
        <f t="shared" si="137"/>
        <v>0</v>
      </c>
      <c r="F274" s="3">
        <f t="shared" si="137"/>
        <v>0</v>
      </c>
      <c r="G274" s="3">
        <f t="shared" si="137"/>
        <v>0</v>
      </c>
      <c r="H274" s="3">
        <f t="shared" si="137"/>
        <v>0</v>
      </c>
      <c r="I274" s="3">
        <f t="shared" si="137"/>
        <v>0</v>
      </c>
      <c r="J274" s="3">
        <f t="shared" si="137"/>
        <v>0</v>
      </c>
      <c r="K274" s="16">
        <f t="shared" si="137"/>
        <v>0</v>
      </c>
      <c r="L274" s="16">
        <f t="shared" si="137"/>
        <v>0</v>
      </c>
      <c r="M274" s="16">
        <f t="shared" si="137"/>
        <v>0</v>
      </c>
      <c r="N274" s="16">
        <f t="shared" si="137"/>
        <v>0</v>
      </c>
      <c r="O274" s="16">
        <f t="shared" si="137"/>
        <v>0</v>
      </c>
      <c r="P274" s="3">
        <f>SUM(D274:O274)</f>
        <v>0</v>
      </c>
      <c r="Q274" s="3"/>
      <c r="R274" s="3">
        <v>85000</v>
      </c>
      <c r="S274" s="3">
        <f>+P274-R274</f>
        <v>-85000</v>
      </c>
      <c r="T274" s="3"/>
      <c r="U274" s="3"/>
      <c r="V274" s="3"/>
      <c r="W274" s="3"/>
    </row>
    <row r="275" spans="2:23" ht="12.75">
      <c r="B275" s="2" t="s">
        <v>6</v>
      </c>
      <c r="C275" s="2"/>
      <c r="D275" s="3">
        <f aca="true" t="shared" si="138" ref="D275:O275">+D208-D7</f>
        <v>0</v>
      </c>
      <c r="E275" s="3">
        <f t="shared" si="138"/>
        <v>0</v>
      </c>
      <c r="F275" s="3">
        <f t="shared" si="138"/>
        <v>0</v>
      </c>
      <c r="G275" s="3">
        <f t="shared" si="138"/>
        <v>0</v>
      </c>
      <c r="H275" s="3">
        <f t="shared" si="138"/>
        <v>0</v>
      </c>
      <c r="I275" s="16">
        <f t="shared" si="138"/>
        <v>0</v>
      </c>
      <c r="J275" s="18">
        <f t="shared" si="138"/>
        <v>0</v>
      </c>
      <c r="K275" s="19">
        <f t="shared" si="138"/>
        <v>0</v>
      </c>
      <c r="L275" s="19">
        <f t="shared" si="138"/>
        <v>0</v>
      </c>
      <c r="M275" s="19">
        <f t="shared" si="138"/>
        <v>0</v>
      </c>
      <c r="N275" s="19">
        <f t="shared" si="138"/>
        <v>0</v>
      </c>
      <c r="O275" s="19">
        <f t="shared" si="138"/>
        <v>0</v>
      </c>
      <c r="P275" s="3">
        <f aca="true" t="shared" si="139" ref="P275:P288">SUM(D275:O275)</f>
        <v>0</v>
      </c>
      <c r="Q275" s="3"/>
      <c r="R275" s="3">
        <v>0</v>
      </c>
      <c r="S275" s="3">
        <f>+P275-R275</f>
        <v>0</v>
      </c>
      <c r="T275" s="3"/>
      <c r="U275" s="3"/>
      <c r="V275" s="3"/>
      <c r="W275" s="3"/>
    </row>
    <row r="276" spans="2:23" ht="12.75">
      <c r="B276" s="2" t="s">
        <v>7</v>
      </c>
      <c r="C276" s="2"/>
      <c r="D276" s="3">
        <f aca="true" t="shared" si="140" ref="D276:O276">+D209-D8</f>
        <v>0</v>
      </c>
      <c r="E276" s="3">
        <f t="shared" si="140"/>
        <v>0</v>
      </c>
      <c r="F276" s="3">
        <f t="shared" si="140"/>
        <v>0</v>
      </c>
      <c r="G276" s="3">
        <f t="shared" si="140"/>
        <v>0</v>
      </c>
      <c r="H276" s="3">
        <f t="shared" si="140"/>
        <v>0</v>
      </c>
      <c r="I276" s="16">
        <f t="shared" si="140"/>
        <v>0</v>
      </c>
      <c r="J276" s="18">
        <f t="shared" si="140"/>
        <v>0</v>
      </c>
      <c r="K276" s="19">
        <f t="shared" si="140"/>
        <v>0</v>
      </c>
      <c r="L276" s="19">
        <f t="shared" si="140"/>
        <v>0</v>
      </c>
      <c r="M276" s="19">
        <f t="shared" si="140"/>
        <v>0</v>
      </c>
      <c r="N276" s="19">
        <f t="shared" si="140"/>
        <v>0</v>
      </c>
      <c r="O276" s="19">
        <f t="shared" si="140"/>
        <v>0</v>
      </c>
      <c r="P276" s="3">
        <f t="shared" si="139"/>
        <v>0</v>
      </c>
      <c r="Q276" s="3"/>
      <c r="R276" s="3">
        <v>0</v>
      </c>
      <c r="S276" s="3">
        <f>+P276-R276</f>
        <v>0</v>
      </c>
      <c r="T276" s="3"/>
      <c r="U276" s="3"/>
      <c r="V276" s="3"/>
      <c r="W276" s="3"/>
    </row>
    <row r="277" spans="2:23" ht="12.75">
      <c r="B277" s="2" t="s">
        <v>8</v>
      </c>
      <c r="C277" s="2"/>
      <c r="D277" s="3">
        <f aca="true" t="shared" si="141" ref="D277:O277">+D210-D9</f>
        <v>0</v>
      </c>
      <c r="E277" s="3">
        <f t="shared" si="141"/>
        <v>0</v>
      </c>
      <c r="F277" s="3">
        <f t="shared" si="141"/>
        <v>0</v>
      </c>
      <c r="G277" s="3">
        <f t="shared" si="141"/>
        <v>0</v>
      </c>
      <c r="H277" s="3">
        <f t="shared" si="141"/>
        <v>0</v>
      </c>
      <c r="I277" s="16">
        <f t="shared" si="141"/>
        <v>0</v>
      </c>
      <c r="J277" s="19">
        <f t="shared" si="141"/>
        <v>0</v>
      </c>
      <c r="K277" s="19">
        <f t="shared" si="141"/>
        <v>0</v>
      </c>
      <c r="L277" s="19">
        <f t="shared" si="141"/>
        <v>0</v>
      </c>
      <c r="M277" s="19">
        <f t="shared" si="141"/>
        <v>0</v>
      </c>
      <c r="N277" s="19">
        <f t="shared" si="141"/>
        <v>0</v>
      </c>
      <c r="O277" s="19">
        <f t="shared" si="141"/>
        <v>0</v>
      </c>
      <c r="P277" s="3">
        <f t="shared" si="139"/>
        <v>0</v>
      </c>
      <c r="Q277" s="3"/>
      <c r="R277" s="3">
        <v>18000</v>
      </c>
      <c r="S277" s="3">
        <f>+P277-R277</f>
        <v>-18000</v>
      </c>
      <c r="T277" s="3"/>
      <c r="U277" s="3"/>
      <c r="V277" s="3"/>
      <c r="W277" s="3"/>
    </row>
    <row r="278" spans="2:23" ht="12.75">
      <c r="B278" s="2" t="s">
        <v>9</v>
      </c>
      <c r="C278" s="2"/>
      <c r="D278" s="3">
        <f aca="true" t="shared" si="142" ref="D278:O278">+D211-D10</f>
        <v>0</v>
      </c>
      <c r="E278" s="3">
        <f t="shared" si="142"/>
        <v>0</v>
      </c>
      <c r="F278" s="3">
        <f t="shared" si="142"/>
        <v>0</v>
      </c>
      <c r="G278" s="3">
        <f t="shared" si="142"/>
        <v>0</v>
      </c>
      <c r="H278" s="3">
        <f t="shared" si="142"/>
        <v>0</v>
      </c>
      <c r="I278" s="16">
        <f t="shared" si="142"/>
        <v>0</v>
      </c>
      <c r="J278" s="19">
        <f t="shared" si="142"/>
        <v>0</v>
      </c>
      <c r="K278" s="19">
        <f t="shared" si="142"/>
        <v>0</v>
      </c>
      <c r="L278" s="19">
        <f t="shared" si="142"/>
        <v>0</v>
      </c>
      <c r="M278" s="19">
        <f t="shared" si="142"/>
        <v>0</v>
      </c>
      <c r="N278" s="19">
        <f t="shared" si="142"/>
        <v>0</v>
      </c>
      <c r="O278" s="19">
        <f t="shared" si="142"/>
        <v>0</v>
      </c>
      <c r="P278" s="3">
        <f t="shared" si="139"/>
        <v>0</v>
      </c>
      <c r="Q278" s="3"/>
      <c r="R278" s="3">
        <v>0</v>
      </c>
      <c r="S278" s="3">
        <f>+P278-R278</f>
        <v>0</v>
      </c>
      <c r="T278" s="3"/>
      <c r="U278" s="3"/>
      <c r="V278" s="3"/>
      <c r="W278" s="3"/>
    </row>
    <row r="279" spans="2:23" ht="12.75">
      <c r="B279" s="2" t="s">
        <v>10</v>
      </c>
      <c r="C279" s="2"/>
      <c r="D279" s="3">
        <f aca="true" t="shared" si="143" ref="D279:O279">+D212-D11</f>
        <v>0</v>
      </c>
      <c r="E279" s="3">
        <f t="shared" si="143"/>
        <v>0</v>
      </c>
      <c r="F279" s="3">
        <f t="shared" si="143"/>
        <v>0</v>
      </c>
      <c r="G279" s="3">
        <f t="shared" si="143"/>
        <v>0</v>
      </c>
      <c r="H279" s="3">
        <f t="shared" si="143"/>
        <v>0</v>
      </c>
      <c r="I279" s="16">
        <f t="shared" si="143"/>
        <v>0</v>
      </c>
      <c r="J279" s="19">
        <f t="shared" si="143"/>
        <v>0</v>
      </c>
      <c r="K279" s="19">
        <f t="shared" si="143"/>
        <v>0</v>
      </c>
      <c r="L279" s="19">
        <f t="shared" si="143"/>
        <v>0</v>
      </c>
      <c r="M279" s="19">
        <f t="shared" si="143"/>
        <v>0</v>
      </c>
      <c r="N279" s="19">
        <f t="shared" si="143"/>
        <v>0</v>
      </c>
      <c r="O279" s="19">
        <f t="shared" si="143"/>
        <v>0</v>
      </c>
      <c r="P279" s="3">
        <f t="shared" si="139"/>
        <v>0</v>
      </c>
      <c r="Q279" s="3"/>
      <c r="R279" s="3">
        <v>18000</v>
      </c>
      <c r="S279" s="3">
        <f aca="true" t="shared" si="144" ref="S279:S289">+P279-R279</f>
        <v>-18000</v>
      </c>
      <c r="T279" s="3"/>
      <c r="U279" s="3"/>
      <c r="V279" s="3"/>
      <c r="W279" s="3"/>
    </row>
    <row r="280" spans="2:23" ht="12.75">
      <c r="B280" s="2" t="s">
        <v>11</v>
      </c>
      <c r="C280" s="2"/>
      <c r="D280" s="3">
        <f aca="true" t="shared" si="145" ref="D280:O280">+D213-D12</f>
        <v>0</v>
      </c>
      <c r="E280" s="3">
        <f t="shared" si="145"/>
        <v>0</v>
      </c>
      <c r="F280" s="3">
        <f t="shared" si="145"/>
        <v>0</v>
      </c>
      <c r="G280" s="3">
        <f t="shared" si="145"/>
        <v>0</v>
      </c>
      <c r="H280" s="3">
        <f t="shared" si="145"/>
        <v>0</v>
      </c>
      <c r="I280" s="16">
        <f t="shared" si="145"/>
        <v>0</v>
      </c>
      <c r="J280" s="19">
        <f t="shared" si="145"/>
        <v>0</v>
      </c>
      <c r="K280" s="19">
        <f t="shared" si="145"/>
        <v>0</v>
      </c>
      <c r="L280" s="19">
        <f t="shared" si="145"/>
        <v>0</v>
      </c>
      <c r="M280" s="19">
        <f t="shared" si="145"/>
        <v>0</v>
      </c>
      <c r="N280" s="19">
        <f t="shared" si="145"/>
        <v>0</v>
      </c>
      <c r="O280" s="19">
        <f t="shared" si="145"/>
        <v>0</v>
      </c>
      <c r="P280" s="3">
        <f t="shared" si="139"/>
        <v>0</v>
      </c>
      <c r="Q280" s="3"/>
      <c r="R280" s="3">
        <v>0</v>
      </c>
      <c r="S280" s="3">
        <f t="shared" si="144"/>
        <v>0</v>
      </c>
      <c r="T280" s="3"/>
      <c r="U280" s="3"/>
      <c r="V280" s="3"/>
      <c r="W280" s="3"/>
    </row>
    <row r="281" spans="2:23" ht="12.75">
      <c r="B281" s="2" t="s">
        <v>78</v>
      </c>
      <c r="C281" s="4"/>
      <c r="D281" s="3">
        <f aca="true" t="shared" si="146" ref="D281:O281">+D214-D13</f>
        <v>0</v>
      </c>
      <c r="E281" s="3">
        <f t="shared" si="146"/>
        <v>0</v>
      </c>
      <c r="F281" s="3">
        <f t="shared" si="146"/>
        <v>0</v>
      </c>
      <c r="G281" s="3">
        <f t="shared" si="146"/>
        <v>0</v>
      </c>
      <c r="H281" s="3">
        <f t="shared" si="146"/>
        <v>0</v>
      </c>
      <c r="I281" s="16">
        <f t="shared" si="146"/>
        <v>0</v>
      </c>
      <c r="J281" s="19">
        <f t="shared" si="146"/>
        <v>0</v>
      </c>
      <c r="K281" s="19">
        <f t="shared" si="146"/>
        <v>0</v>
      </c>
      <c r="L281" s="19">
        <f t="shared" si="146"/>
        <v>0</v>
      </c>
      <c r="M281" s="19">
        <f t="shared" si="146"/>
        <v>0</v>
      </c>
      <c r="N281" s="19">
        <f t="shared" si="146"/>
        <v>0</v>
      </c>
      <c r="O281" s="19">
        <f t="shared" si="146"/>
        <v>0</v>
      </c>
      <c r="P281" s="3">
        <f t="shared" si="139"/>
        <v>0</v>
      </c>
      <c r="Q281" s="3"/>
      <c r="R281" s="3">
        <v>0</v>
      </c>
      <c r="S281" s="3">
        <f t="shared" si="144"/>
        <v>0</v>
      </c>
      <c r="T281" s="3"/>
      <c r="U281" s="3"/>
      <c r="V281" s="3"/>
      <c r="W281" s="3"/>
    </row>
    <row r="282" spans="2:23" ht="12.75">
      <c r="B282" s="2" t="s">
        <v>89</v>
      </c>
      <c r="C282" s="2"/>
      <c r="D282" s="3">
        <f aca="true" t="shared" si="147" ref="D282:O282">+D215-D14</f>
        <v>0</v>
      </c>
      <c r="E282" s="3">
        <f t="shared" si="147"/>
        <v>0</v>
      </c>
      <c r="F282" s="3">
        <f t="shared" si="147"/>
        <v>0</v>
      </c>
      <c r="G282" s="3">
        <f t="shared" si="147"/>
        <v>0</v>
      </c>
      <c r="H282" s="3">
        <f t="shared" si="147"/>
        <v>0</v>
      </c>
      <c r="I282" s="16">
        <f t="shared" si="147"/>
        <v>0</v>
      </c>
      <c r="J282" s="19">
        <f t="shared" si="147"/>
        <v>0</v>
      </c>
      <c r="K282" s="19">
        <f t="shared" si="147"/>
        <v>0</v>
      </c>
      <c r="L282" s="19">
        <f t="shared" si="147"/>
        <v>0</v>
      </c>
      <c r="M282" s="19">
        <f t="shared" si="147"/>
        <v>0</v>
      </c>
      <c r="N282" s="19">
        <f t="shared" si="147"/>
        <v>0</v>
      </c>
      <c r="O282" s="19">
        <f t="shared" si="147"/>
        <v>0</v>
      </c>
      <c r="P282" s="3">
        <f t="shared" si="139"/>
        <v>0</v>
      </c>
      <c r="Q282" s="3"/>
      <c r="R282" s="3">
        <v>0</v>
      </c>
      <c r="S282" s="3">
        <f t="shared" si="144"/>
        <v>0</v>
      </c>
      <c r="T282" s="3"/>
      <c r="U282" s="3"/>
      <c r="V282" s="3"/>
      <c r="W282" s="3"/>
    </row>
    <row r="283" spans="2:23" ht="12.75">
      <c r="B283" s="2" t="s">
        <v>12</v>
      </c>
      <c r="C283" s="2"/>
      <c r="D283" s="3">
        <f aca="true" t="shared" si="148" ref="D283:O283">+D216-D15</f>
        <v>0</v>
      </c>
      <c r="E283" s="3">
        <f t="shared" si="148"/>
        <v>0</v>
      </c>
      <c r="F283" s="3">
        <f t="shared" si="148"/>
        <v>0</v>
      </c>
      <c r="G283" s="3">
        <f t="shared" si="148"/>
        <v>0</v>
      </c>
      <c r="H283" s="3">
        <f t="shared" si="148"/>
        <v>0</v>
      </c>
      <c r="I283" s="16">
        <f t="shared" si="148"/>
        <v>0</v>
      </c>
      <c r="J283" s="19">
        <f t="shared" si="148"/>
        <v>0</v>
      </c>
      <c r="K283" s="19">
        <f t="shared" si="148"/>
        <v>0</v>
      </c>
      <c r="L283" s="19">
        <f t="shared" si="148"/>
        <v>0</v>
      </c>
      <c r="M283" s="19">
        <f t="shared" si="148"/>
        <v>0</v>
      </c>
      <c r="N283" s="19">
        <f t="shared" si="148"/>
        <v>0</v>
      </c>
      <c r="O283" s="19">
        <f t="shared" si="148"/>
        <v>0</v>
      </c>
      <c r="P283" s="3">
        <f t="shared" si="139"/>
        <v>0</v>
      </c>
      <c r="Q283" s="3"/>
      <c r="R283" s="3">
        <v>250</v>
      </c>
      <c r="S283" s="3">
        <f t="shared" si="144"/>
        <v>-250</v>
      </c>
      <c r="T283" s="3"/>
      <c r="U283" s="3"/>
      <c r="V283" s="3"/>
      <c r="W283" s="3"/>
    </row>
    <row r="284" spans="2:23" ht="12.75">
      <c r="B284" s="2" t="s">
        <v>13</v>
      </c>
      <c r="C284" s="2"/>
      <c r="D284" s="3">
        <f aca="true" t="shared" si="149" ref="D284:O284">+D217-D16</f>
        <v>0</v>
      </c>
      <c r="E284" s="3">
        <f t="shared" si="149"/>
        <v>0</v>
      </c>
      <c r="F284" s="3">
        <f t="shared" si="149"/>
        <v>0</v>
      </c>
      <c r="G284" s="3">
        <f t="shared" si="149"/>
        <v>0</v>
      </c>
      <c r="H284" s="3">
        <f t="shared" si="149"/>
        <v>0</v>
      </c>
      <c r="I284" s="16">
        <f t="shared" si="149"/>
        <v>0</v>
      </c>
      <c r="J284" s="19">
        <f t="shared" si="149"/>
        <v>0</v>
      </c>
      <c r="K284" s="19">
        <f t="shared" si="149"/>
        <v>0</v>
      </c>
      <c r="L284" s="19">
        <f t="shared" si="149"/>
        <v>0</v>
      </c>
      <c r="M284" s="19">
        <f t="shared" si="149"/>
        <v>0</v>
      </c>
      <c r="N284" s="19">
        <f t="shared" si="149"/>
        <v>0</v>
      </c>
      <c r="O284" s="19">
        <f t="shared" si="149"/>
        <v>0</v>
      </c>
      <c r="P284" s="3">
        <f t="shared" si="139"/>
        <v>0</v>
      </c>
      <c r="Q284" s="3"/>
      <c r="R284" s="3">
        <v>0</v>
      </c>
      <c r="S284" s="3">
        <f t="shared" si="144"/>
        <v>0</v>
      </c>
      <c r="T284" s="3"/>
      <c r="U284" s="3"/>
      <c r="V284" s="3"/>
      <c r="W284" s="3"/>
    </row>
    <row r="285" spans="2:23" ht="12.75">
      <c r="B285" s="2" t="s">
        <v>90</v>
      </c>
      <c r="C285" s="2"/>
      <c r="D285" s="3">
        <f aca="true" t="shared" si="150" ref="D285:O285">+D218-D17</f>
        <v>0</v>
      </c>
      <c r="E285" s="3">
        <f t="shared" si="150"/>
        <v>0</v>
      </c>
      <c r="F285" s="3">
        <f t="shared" si="150"/>
        <v>0</v>
      </c>
      <c r="G285" s="3">
        <f t="shared" si="150"/>
        <v>0</v>
      </c>
      <c r="H285" s="3">
        <f t="shared" si="150"/>
        <v>0</v>
      </c>
      <c r="I285" s="16">
        <f t="shared" si="150"/>
        <v>0</v>
      </c>
      <c r="J285" s="19">
        <f t="shared" si="150"/>
        <v>0</v>
      </c>
      <c r="K285" s="19">
        <f t="shared" si="150"/>
        <v>0</v>
      </c>
      <c r="L285" s="19">
        <f t="shared" si="150"/>
        <v>0</v>
      </c>
      <c r="M285" s="19">
        <f t="shared" si="150"/>
        <v>0</v>
      </c>
      <c r="N285" s="19">
        <f t="shared" si="150"/>
        <v>0</v>
      </c>
      <c r="O285" s="19">
        <f t="shared" si="150"/>
        <v>0</v>
      </c>
      <c r="P285" s="3">
        <f t="shared" si="139"/>
        <v>0</v>
      </c>
      <c r="Q285" s="3"/>
      <c r="R285" s="3">
        <v>0</v>
      </c>
      <c r="S285" s="3">
        <f t="shared" si="144"/>
        <v>0</v>
      </c>
      <c r="T285" s="3"/>
      <c r="U285" s="3"/>
      <c r="V285" s="3"/>
      <c r="W285" s="3"/>
    </row>
    <row r="286" spans="2:23" ht="12.75">
      <c r="B286" s="2" t="s">
        <v>85</v>
      </c>
      <c r="C286" s="2"/>
      <c r="D286" s="3">
        <f aca="true" t="shared" si="151" ref="D286:O286">+D219-D18</f>
        <v>0</v>
      </c>
      <c r="E286" s="3">
        <f t="shared" si="151"/>
        <v>0</v>
      </c>
      <c r="F286" s="3">
        <f t="shared" si="151"/>
        <v>0</v>
      </c>
      <c r="G286" s="3">
        <f t="shared" si="151"/>
        <v>0</v>
      </c>
      <c r="H286" s="3">
        <f t="shared" si="151"/>
        <v>0</v>
      </c>
      <c r="I286" s="16">
        <f t="shared" si="151"/>
        <v>0</v>
      </c>
      <c r="J286" s="19">
        <f t="shared" si="151"/>
        <v>0</v>
      </c>
      <c r="K286" s="19">
        <f t="shared" si="151"/>
        <v>0</v>
      </c>
      <c r="L286" s="19">
        <f t="shared" si="151"/>
        <v>0</v>
      </c>
      <c r="M286" s="19">
        <f t="shared" si="151"/>
        <v>0</v>
      </c>
      <c r="N286" s="19">
        <f t="shared" si="151"/>
        <v>0</v>
      </c>
      <c r="O286" s="19">
        <f t="shared" si="151"/>
        <v>0</v>
      </c>
      <c r="P286" s="3">
        <f t="shared" si="139"/>
        <v>0</v>
      </c>
      <c r="Q286" s="3"/>
      <c r="R286" s="3"/>
      <c r="S286" s="3"/>
      <c r="T286" s="3"/>
      <c r="U286" s="3"/>
      <c r="V286" s="3"/>
      <c r="W286" s="3"/>
    </row>
    <row r="287" spans="2:23" ht="12.75">
      <c r="B287" s="2" t="s">
        <v>86</v>
      </c>
      <c r="C287" s="2"/>
      <c r="D287" s="3">
        <f aca="true" t="shared" si="152" ref="D287:O287">+D220-D19</f>
        <v>0</v>
      </c>
      <c r="E287" s="3">
        <f t="shared" si="152"/>
        <v>0</v>
      </c>
      <c r="F287" s="3">
        <f t="shared" si="152"/>
        <v>0</v>
      </c>
      <c r="G287" s="3">
        <f t="shared" si="152"/>
        <v>0</v>
      </c>
      <c r="H287" s="3">
        <f t="shared" si="152"/>
        <v>0</v>
      </c>
      <c r="I287" s="16">
        <f t="shared" si="152"/>
        <v>0</v>
      </c>
      <c r="J287" s="19">
        <f t="shared" si="152"/>
        <v>0</v>
      </c>
      <c r="K287" s="19">
        <f t="shared" si="152"/>
        <v>0</v>
      </c>
      <c r="L287" s="19">
        <f t="shared" si="152"/>
        <v>0</v>
      </c>
      <c r="M287" s="19">
        <f t="shared" si="152"/>
        <v>0</v>
      </c>
      <c r="N287" s="19">
        <f t="shared" si="152"/>
        <v>0</v>
      </c>
      <c r="O287" s="19">
        <f t="shared" si="152"/>
        <v>0</v>
      </c>
      <c r="P287" s="3">
        <f t="shared" si="139"/>
        <v>0</v>
      </c>
      <c r="Q287" s="3"/>
      <c r="R287" s="3">
        <v>25400</v>
      </c>
      <c r="S287" s="3">
        <f t="shared" si="144"/>
        <v>-25400</v>
      </c>
      <c r="T287" s="3"/>
      <c r="U287" s="3"/>
      <c r="V287" s="3"/>
      <c r="W287" s="3"/>
    </row>
    <row r="288" spans="2:23" ht="12.75">
      <c r="B288" s="2" t="s">
        <v>92</v>
      </c>
      <c r="C288" s="2"/>
      <c r="D288" s="5">
        <f aca="true" t="shared" si="153" ref="D288:O288">+D221-D20</f>
        <v>0</v>
      </c>
      <c r="E288" s="5">
        <f t="shared" si="153"/>
        <v>0</v>
      </c>
      <c r="F288" s="5">
        <f t="shared" si="153"/>
        <v>0</v>
      </c>
      <c r="G288" s="5">
        <f t="shared" si="153"/>
        <v>0</v>
      </c>
      <c r="H288" s="5">
        <f t="shared" si="153"/>
        <v>0</v>
      </c>
      <c r="I288" s="17">
        <f t="shared" si="153"/>
        <v>0</v>
      </c>
      <c r="J288" s="20">
        <f t="shared" si="153"/>
        <v>0</v>
      </c>
      <c r="K288" s="20">
        <f t="shared" si="153"/>
        <v>0</v>
      </c>
      <c r="L288" s="20">
        <f t="shared" si="153"/>
        <v>0</v>
      </c>
      <c r="M288" s="20">
        <f t="shared" si="153"/>
        <v>0</v>
      </c>
      <c r="N288" s="20">
        <f t="shared" si="153"/>
        <v>0</v>
      </c>
      <c r="O288" s="20">
        <f t="shared" si="153"/>
        <v>0</v>
      </c>
      <c r="P288" s="5">
        <f t="shared" si="139"/>
        <v>0</v>
      </c>
      <c r="Q288" s="3"/>
      <c r="R288" s="5">
        <v>0</v>
      </c>
      <c r="S288" s="5">
        <f t="shared" si="144"/>
        <v>0</v>
      </c>
      <c r="T288" s="3"/>
      <c r="U288" s="3"/>
      <c r="V288" s="3"/>
      <c r="W288" s="3"/>
    </row>
    <row r="289" spans="1:23" s="6" customFormat="1" ht="12.75">
      <c r="A289" s="6" t="s">
        <v>58</v>
      </c>
      <c r="D289" s="7">
        <f aca="true" t="shared" si="154" ref="D289:P289">SUM(D274:D288)</f>
        <v>0</v>
      </c>
      <c r="E289" s="7">
        <f t="shared" si="154"/>
        <v>0</v>
      </c>
      <c r="F289" s="7">
        <f t="shared" si="154"/>
        <v>0</v>
      </c>
      <c r="G289" s="7">
        <f t="shared" si="154"/>
        <v>0</v>
      </c>
      <c r="H289" s="7">
        <f t="shared" si="154"/>
        <v>0</v>
      </c>
      <c r="I289" s="7">
        <f t="shared" si="154"/>
        <v>0</v>
      </c>
      <c r="J289" s="7">
        <f t="shared" si="154"/>
        <v>0</v>
      </c>
      <c r="K289" s="7">
        <f t="shared" si="154"/>
        <v>0</v>
      </c>
      <c r="L289" s="21">
        <f t="shared" si="154"/>
        <v>0</v>
      </c>
      <c r="M289" s="7">
        <f t="shared" si="154"/>
        <v>0</v>
      </c>
      <c r="N289" s="21">
        <f t="shared" si="154"/>
        <v>0</v>
      </c>
      <c r="O289" s="21">
        <f t="shared" si="154"/>
        <v>0</v>
      </c>
      <c r="P289" s="7">
        <f t="shared" si="154"/>
        <v>0</v>
      </c>
      <c r="R289" s="7">
        <f>SUM(R274:R288)</f>
        <v>146650</v>
      </c>
      <c r="S289" s="11">
        <f t="shared" si="144"/>
        <v>-146650</v>
      </c>
      <c r="T289" s="8"/>
      <c r="U289" s="8"/>
      <c r="V289" s="8"/>
      <c r="W289" s="8"/>
    </row>
    <row r="290" spans="10:23" s="6" customFormat="1" ht="12.75">
      <c r="J290" s="7"/>
      <c r="L290" s="22"/>
      <c r="N290" s="22"/>
      <c r="O290" s="22"/>
      <c r="R290" s="7"/>
      <c r="S290" s="8"/>
      <c r="T290" s="8"/>
      <c r="U290" s="8"/>
      <c r="V290" s="8"/>
      <c r="W290" s="8"/>
    </row>
    <row r="291" spans="1:23" ht="12.75">
      <c r="A291" s="12" t="s">
        <v>14</v>
      </c>
      <c r="B291" s="2" t="s">
        <v>79</v>
      </c>
      <c r="C291" s="2"/>
      <c r="D291" s="3">
        <f>-D224+D23</f>
        <v>0</v>
      </c>
      <c r="E291" s="3">
        <f aca="true" t="shared" si="155" ref="E291:O291">-E224+E23</f>
        <v>0</v>
      </c>
      <c r="F291" s="3">
        <f t="shared" si="155"/>
        <v>0</v>
      </c>
      <c r="G291" s="3">
        <f t="shared" si="155"/>
        <v>0</v>
      </c>
      <c r="H291" s="3">
        <f t="shared" si="155"/>
        <v>0</v>
      </c>
      <c r="I291" s="3">
        <f t="shared" si="155"/>
        <v>0</v>
      </c>
      <c r="J291" s="3">
        <f t="shared" si="155"/>
        <v>0</v>
      </c>
      <c r="K291" s="3">
        <f t="shared" si="155"/>
        <v>0</v>
      </c>
      <c r="L291" s="3">
        <f t="shared" si="155"/>
        <v>0</v>
      </c>
      <c r="M291" s="3">
        <f t="shared" si="155"/>
        <v>0</v>
      </c>
      <c r="N291" s="3">
        <f t="shared" si="155"/>
        <v>0</v>
      </c>
      <c r="O291" s="3">
        <f t="shared" si="155"/>
        <v>0</v>
      </c>
      <c r="P291" s="3">
        <f aca="true" t="shared" si="156" ref="P291:P297">SUM(D291:O291)</f>
        <v>0</v>
      </c>
      <c r="Q291" s="3"/>
      <c r="R291" s="3">
        <v>176846</v>
      </c>
      <c r="S291" s="3">
        <f>+R291-P291</f>
        <v>176846</v>
      </c>
      <c r="T291" s="3"/>
      <c r="U291" s="3"/>
      <c r="V291" s="3"/>
      <c r="W291" s="3"/>
    </row>
    <row r="292" spans="1:23" ht="12.75">
      <c r="A292" s="12"/>
      <c r="B292" s="2" t="s">
        <v>80</v>
      </c>
      <c r="C292" s="2"/>
      <c r="D292" s="3">
        <f aca="true" t="shared" si="157" ref="D292:O292">-D225+D24</f>
        <v>0</v>
      </c>
      <c r="E292" s="3">
        <f t="shared" si="157"/>
        <v>0</v>
      </c>
      <c r="F292" s="3">
        <f t="shared" si="157"/>
        <v>0</v>
      </c>
      <c r="G292" s="3">
        <f t="shared" si="157"/>
        <v>0</v>
      </c>
      <c r="H292" s="3">
        <f t="shared" si="157"/>
        <v>0</v>
      </c>
      <c r="I292" s="19">
        <f t="shared" si="157"/>
        <v>0</v>
      </c>
      <c r="J292" s="19">
        <f t="shared" si="157"/>
        <v>0</v>
      </c>
      <c r="K292" s="18">
        <f t="shared" si="157"/>
        <v>0</v>
      </c>
      <c r="L292" s="19">
        <f t="shared" si="157"/>
        <v>0</v>
      </c>
      <c r="M292" s="19">
        <f t="shared" si="157"/>
        <v>0</v>
      </c>
      <c r="N292" s="19">
        <f t="shared" si="157"/>
        <v>0</v>
      </c>
      <c r="O292" s="19">
        <f t="shared" si="157"/>
        <v>0</v>
      </c>
      <c r="P292" s="3">
        <f t="shared" si="156"/>
        <v>0</v>
      </c>
      <c r="Q292" s="3"/>
      <c r="R292" s="3">
        <v>2500</v>
      </c>
      <c r="S292" s="3">
        <f aca="true" t="shared" si="158" ref="S292:S331">+R292-P292</f>
        <v>2500</v>
      </c>
      <c r="T292" s="3"/>
      <c r="U292" s="3"/>
      <c r="V292" s="3"/>
      <c r="W292" s="3"/>
    </row>
    <row r="293" spans="2:23" ht="12.75">
      <c r="B293" s="2" t="s">
        <v>27</v>
      </c>
      <c r="C293" s="2"/>
      <c r="D293" s="3">
        <f aca="true" t="shared" si="159" ref="D293:O293">-D226+D25</f>
        <v>0</v>
      </c>
      <c r="E293" s="3">
        <f t="shared" si="159"/>
        <v>0</v>
      </c>
      <c r="F293" s="3">
        <f t="shared" si="159"/>
        <v>0</v>
      </c>
      <c r="G293" s="3">
        <f t="shared" si="159"/>
        <v>0</v>
      </c>
      <c r="H293" s="3">
        <f t="shared" si="159"/>
        <v>0</v>
      </c>
      <c r="I293" s="19">
        <f t="shared" si="159"/>
        <v>0</v>
      </c>
      <c r="J293" s="19">
        <f t="shared" si="159"/>
        <v>0</v>
      </c>
      <c r="K293" s="19">
        <f t="shared" si="159"/>
        <v>0</v>
      </c>
      <c r="L293" s="19">
        <f t="shared" si="159"/>
        <v>0</v>
      </c>
      <c r="M293" s="19">
        <f t="shared" si="159"/>
        <v>0</v>
      </c>
      <c r="N293" s="19">
        <f t="shared" si="159"/>
        <v>0</v>
      </c>
      <c r="O293" s="19">
        <f t="shared" si="159"/>
        <v>0</v>
      </c>
      <c r="P293" s="3">
        <f t="shared" si="156"/>
        <v>0</v>
      </c>
      <c r="Q293" s="3"/>
      <c r="R293" s="3">
        <v>35450</v>
      </c>
      <c r="S293" s="3">
        <f t="shared" si="158"/>
        <v>35450</v>
      </c>
      <c r="T293" s="3"/>
      <c r="U293" s="3"/>
      <c r="V293" s="3"/>
      <c r="W293" s="3"/>
    </row>
    <row r="294" spans="2:23" ht="12.75">
      <c r="B294" s="2" t="s">
        <v>82</v>
      </c>
      <c r="C294" s="2"/>
      <c r="D294" s="3">
        <f aca="true" t="shared" si="160" ref="D294:O295">-D227+D26</f>
        <v>0</v>
      </c>
      <c r="E294" s="3">
        <f t="shared" si="160"/>
        <v>0</v>
      </c>
      <c r="F294" s="3">
        <f t="shared" si="160"/>
        <v>0</v>
      </c>
      <c r="G294" s="3">
        <f t="shared" si="160"/>
        <v>0</v>
      </c>
      <c r="H294" s="3">
        <f t="shared" si="160"/>
        <v>0</v>
      </c>
      <c r="I294" s="19">
        <f t="shared" si="160"/>
        <v>0</v>
      </c>
      <c r="J294" s="19">
        <f t="shared" si="160"/>
        <v>0</v>
      </c>
      <c r="K294" s="19">
        <f t="shared" si="160"/>
        <v>0</v>
      </c>
      <c r="L294" s="19">
        <f t="shared" si="160"/>
        <v>0</v>
      </c>
      <c r="M294" s="19">
        <f t="shared" si="160"/>
        <v>0</v>
      </c>
      <c r="N294" s="19">
        <f t="shared" si="160"/>
        <v>0</v>
      </c>
      <c r="O294" s="19">
        <f t="shared" si="160"/>
        <v>0</v>
      </c>
      <c r="P294" s="3">
        <f t="shared" si="156"/>
        <v>0</v>
      </c>
      <c r="Q294" s="3"/>
      <c r="R294" s="3"/>
      <c r="S294" s="3"/>
      <c r="T294" s="3"/>
      <c r="U294" s="3"/>
      <c r="V294" s="3"/>
      <c r="W294" s="3"/>
    </row>
    <row r="295" spans="2:23" ht="12.75">
      <c r="B295" s="2" t="s">
        <v>99</v>
      </c>
      <c r="C295" s="2"/>
      <c r="D295" s="3">
        <f t="shared" si="160"/>
        <v>0</v>
      </c>
      <c r="E295" s="3">
        <f t="shared" si="160"/>
        <v>0</v>
      </c>
      <c r="F295" s="3">
        <f t="shared" si="160"/>
        <v>0</v>
      </c>
      <c r="G295" s="3">
        <f t="shared" si="160"/>
        <v>0</v>
      </c>
      <c r="H295" s="3">
        <f t="shared" si="160"/>
        <v>0</v>
      </c>
      <c r="I295" s="19">
        <f t="shared" si="160"/>
        <v>0</v>
      </c>
      <c r="J295" s="19">
        <f t="shared" si="160"/>
        <v>0</v>
      </c>
      <c r="K295" s="19">
        <f t="shared" si="160"/>
        <v>0</v>
      </c>
      <c r="L295" s="19">
        <f t="shared" si="160"/>
        <v>0</v>
      </c>
      <c r="M295" s="19">
        <f t="shared" si="160"/>
        <v>0</v>
      </c>
      <c r="N295" s="19">
        <f t="shared" si="160"/>
        <v>0</v>
      </c>
      <c r="O295" s="19">
        <f t="shared" si="160"/>
        <v>0</v>
      </c>
      <c r="P295" s="3">
        <f>SUM(D295:O295)</f>
        <v>0</v>
      </c>
      <c r="Q295" s="3"/>
      <c r="R295" s="3"/>
      <c r="S295" s="3"/>
      <c r="T295" s="3"/>
      <c r="U295" s="3"/>
      <c r="V295" s="3"/>
      <c r="W295" s="3"/>
    </row>
    <row r="296" spans="1:23" ht="12.75">
      <c r="A296" s="1" t="s">
        <v>81</v>
      </c>
      <c r="B296" s="2" t="s">
        <v>88</v>
      </c>
      <c r="C296" s="2"/>
      <c r="D296" s="5">
        <f aca="true" t="shared" si="161" ref="D296:O296">-D229+D28</f>
        <v>0</v>
      </c>
      <c r="E296" s="5">
        <f t="shared" si="161"/>
        <v>0</v>
      </c>
      <c r="F296" s="5">
        <f t="shared" si="161"/>
        <v>0</v>
      </c>
      <c r="G296" s="5">
        <f t="shared" si="161"/>
        <v>0</v>
      </c>
      <c r="H296" s="5">
        <f t="shared" si="161"/>
        <v>0</v>
      </c>
      <c r="I296" s="20">
        <f t="shared" si="161"/>
        <v>0</v>
      </c>
      <c r="J296" s="20">
        <f t="shared" si="161"/>
        <v>0</v>
      </c>
      <c r="K296" s="20">
        <f t="shared" si="161"/>
        <v>0</v>
      </c>
      <c r="L296" s="20">
        <f t="shared" si="161"/>
        <v>0</v>
      </c>
      <c r="M296" s="20">
        <f t="shared" si="161"/>
        <v>0</v>
      </c>
      <c r="N296" s="20">
        <f t="shared" si="161"/>
        <v>0</v>
      </c>
      <c r="O296" s="20">
        <f t="shared" si="161"/>
        <v>0</v>
      </c>
      <c r="P296" s="5">
        <f t="shared" si="156"/>
        <v>0</v>
      </c>
      <c r="Q296" s="3"/>
      <c r="R296" s="3">
        <v>6480</v>
      </c>
      <c r="S296" s="3">
        <f t="shared" si="158"/>
        <v>6480</v>
      </c>
      <c r="T296" s="3"/>
      <c r="U296" s="3"/>
      <c r="V296" s="3"/>
      <c r="W296" s="3"/>
    </row>
    <row r="297" spans="2:23" ht="12.75">
      <c r="B297" s="2" t="s">
        <v>83</v>
      </c>
      <c r="C297" s="2"/>
      <c r="D297" s="3">
        <f aca="true" t="shared" si="162" ref="D297:O297">D29-D230</f>
        <v>0</v>
      </c>
      <c r="E297" s="3">
        <f t="shared" si="162"/>
        <v>0</v>
      </c>
      <c r="F297" s="3">
        <f t="shared" si="162"/>
        <v>0</v>
      </c>
      <c r="G297" s="3">
        <f t="shared" si="162"/>
        <v>0</v>
      </c>
      <c r="H297" s="3">
        <f t="shared" si="162"/>
        <v>0</v>
      </c>
      <c r="I297" s="19">
        <f t="shared" si="162"/>
        <v>0</v>
      </c>
      <c r="J297" s="19">
        <f t="shared" si="162"/>
        <v>0</v>
      </c>
      <c r="K297" s="19">
        <f t="shared" si="162"/>
        <v>0</v>
      </c>
      <c r="L297" s="19">
        <f t="shared" si="162"/>
        <v>0</v>
      </c>
      <c r="M297" s="19">
        <f t="shared" si="162"/>
        <v>0</v>
      </c>
      <c r="N297" s="19">
        <f t="shared" si="162"/>
        <v>0</v>
      </c>
      <c r="O297" s="19">
        <f t="shared" si="162"/>
        <v>0</v>
      </c>
      <c r="P297" s="3">
        <f t="shared" si="156"/>
        <v>0</v>
      </c>
      <c r="Q297" s="3"/>
      <c r="R297" s="3">
        <v>0</v>
      </c>
      <c r="S297" s="3">
        <f t="shared" si="158"/>
        <v>0</v>
      </c>
      <c r="T297" s="3"/>
      <c r="U297" s="3"/>
      <c r="V297" s="3"/>
      <c r="W297" s="3"/>
    </row>
    <row r="298" spans="2:23" ht="12.75">
      <c r="B298" s="2"/>
      <c r="C298" s="2"/>
      <c r="D298" s="3"/>
      <c r="E298" s="3"/>
      <c r="F298" s="3"/>
      <c r="G298" s="3"/>
      <c r="H298" s="3"/>
      <c r="I298" s="19"/>
      <c r="J298" s="19"/>
      <c r="K298" s="19"/>
      <c r="L298" s="19"/>
      <c r="M298" s="19"/>
      <c r="N298" s="19"/>
      <c r="O298" s="19"/>
      <c r="P298" s="3"/>
      <c r="Q298" s="3"/>
      <c r="R298" s="3">
        <v>10250</v>
      </c>
      <c r="S298" s="3">
        <f t="shared" si="158"/>
        <v>10250</v>
      </c>
      <c r="T298" s="3"/>
      <c r="U298" s="3"/>
      <c r="V298" s="3"/>
      <c r="W298" s="3"/>
    </row>
    <row r="299" spans="2:23" ht="12.75">
      <c r="B299" s="2" t="s">
        <v>15</v>
      </c>
      <c r="C299" s="2"/>
      <c r="D299" s="3">
        <f aca="true" t="shared" si="163" ref="D299:O299">-D232+D31</f>
        <v>0</v>
      </c>
      <c r="E299" s="3">
        <f t="shared" si="163"/>
        <v>0</v>
      </c>
      <c r="F299" s="3">
        <f t="shared" si="163"/>
        <v>0</v>
      </c>
      <c r="G299" s="3">
        <f t="shared" si="163"/>
        <v>0</v>
      </c>
      <c r="H299" s="3">
        <f t="shared" si="163"/>
        <v>0</v>
      </c>
      <c r="I299" s="19">
        <f t="shared" si="163"/>
        <v>0</v>
      </c>
      <c r="J299" s="19">
        <f t="shared" si="163"/>
        <v>0</v>
      </c>
      <c r="K299" s="19">
        <f t="shared" si="163"/>
        <v>0</v>
      </c>
      <c r="L299" s="19">
        <f t="shared" si="163"/>
        <v>0</v>
      </c>
      <c r="M299" s="19">
        <f t="shared" si="163"/>
        <v>0</v>
      </c>
      <c r="N299" s="19">
        <f t="shared" si="163"/>
        <v>0</v>
      </c>
      <c r="O299" s="19">
        <f t="shared" si="163"/>
        <v>0</v>
      </c>
      <c r="P299" s="3">
        <f aca="true" t="shared" si="164" ref="P299:P332">SUM(D299:O299)</f>
        <v>0</v>
      </c>
      <c r="Q299" s="3"/>
      <c r="R299" s="3">
        <v>0</v>
      </c>
      <c r="S299" s="3">
        <f t="shared" si="158"/>
        <v>0</v>
      </c>
      <c r="T299" s="3"/>
      <c r="U299" s="3"/>
      <c r="V299" s="3"/>
      <c r="W299" s="3"/>
    </row>
    <row r="300" spans="2:23" ht="12.75">
      <c r="B300" s="2" t="s">
        <v>62</v>
      </c>
      <c r="C300" s="2"/>
      <c r="D300" s="3">
        <f aca="true" t="shared" si="165" ref="D300:O300">-D233+D32</f>
        <v>0</v>
      </c>
      <c r="E300" s="3">
        <f t="shared" si="165"/>
        <v>0</v>
      </c>
      <c r="F300" s="3">
        <f t="shared" si="165"/>
        <v>0</v>
      </c>
      <c r="G300" s="3">
        <f t="shared" si="165"/>
        <v>0</v>
      </c>
      <c r="H300" s="3">
        <f t="shared" si="165"/>
        <v>0</v>
      </c>
      <c r="I300" s="19">
        <f t="shared" si="165"/>
        <v>0</v>
      </c>
      <c r="J300" s="19">
        <f t="shared" si="165"/>
        <v>0</v>
      </c>
      <c r="K300" s="19">
        <f t="shared" si="165"/>
        <v>0</v>
      </c>
      <c r="L300" s="19">
        <f t="shared" si="165"/>
        <v>0</v>
      </c>
      <c r="M300" s="19">
        <f t="shared" si="165"/>
        <v>0</v>
      </c>
      <c r="N300" s="19">
        <f t="shared" si="165"/>
        <v>0</v>
      </c>
      <c r="O300" s="19">
        <f t="shared" si="165"/>
        <v>0</v>
      </c>
      <c r="P300" s="3">
        <f t="shared" si="164"/>
        <v>0</v>
      </c>
      <c r="Q300" s="3"/>
      <c r="R300" s="3">
        <v>1500</v>
      </c>
      <c r="S300" s="3">
        <f t="shared" si="158"/>
        <v>1500</v>
      </c>
      <c r="T300" s="3"/>
      <c r="U300" s="3"/>
      <c r="V300" s="3"/>
      <c r="W300" s="3"/>
    </row>
    <row r="301" spans="2:23" ht="12.75">
      <c r="B301" s="2" t="s">
        <v>16</v>
      </c>
      <c r="C301" s="2"/>
      <c r="D301" s="3">
        <f aca="true" t="shared" si="166" ref="D301:O301">-D234+D33</f>
        <v>0</v>
      </c>
      <c r="E301" s="3">
        <f t="shared" si="166"/>
        <v>0</v>
      </c>
      <c r="F301" s="3">
        <f t="shared" si="166"/>
        <v>0</v>
      </c>
      <c r="G301" s="3">
        <f t="shared" si="166"/>
        <v>0</v>
      </c>
      <c r="H301" s="3">
        <f t="shared" si="166"/>
        <v>0</v>
      </c>
      <c r="I301" s="19">
        <f t="shared" si="166"/>
        <v>0</v>
      </c>
      <c r="J301" s="19">
        <f t="shared" si="166"/>
        <v>0</v>
      </c>
      <c r="K301" s="19">
        <f t="shared" si="166"/>
        <v>0</v>
      </c>
      <c r="L301" s="19">
        <f t="shared" si="166"/>
        <v>0</v>
      </c>
      <c r="M301" s="19">
        <f t="shared" si="166"/>
        <v>0</v>
      </c>
      <c r="N301" s="19">
        <f t="shared" si="166"/>
        <v>0</v>
      </c>
      <c r="O301" s="19">
        <f t="shared" si="166"/>
        <v>0</v>
      </c>
      <c r="P301" s="3">
        <f t="shared" si="164"/>
        <v>0</v>
      </c>
      <c r="Q301" s="3"/>
      <c r="R301" s="3">
        <v>2900</v>
      </c>
      <c r="S301" s="3">
        <f t="shared" si="158"/>
        <v>2900</v>
      </c>
      <c r="T301" s="3"/>
      <c r="U301" s="3"/>
      <c r="V301" s="3"/>
      <c r="W301" s="3"/>
    </row>
    <row r="302" spans="2:23" ht="12.75">
      <c r="B302" s="2" t="s">
        <v>17</v>
      </c>
      <c r="C302" s="2"/>
      <c r="D302" s="3">
        <f aca="true" t="shared" si="167" ref="D302:O302">-D235+D34</f>
        <v>0</v>
      </c>
      <c r="E302" s="3">
        <f t="shared" si="167"/>
        <v>0</v>
      </c>
      <c r="F302" s="3">
        <f t="shared" si="167"/>
        <v>0</v>
      </c>
      <c r="G302" s="3">
        <f t="shared" si="167"/>
        <v>0</v>
      </c>
      <c r="H302" s="3">
        <f t="shared" si="167"/>
        <v>0</v>
      </c>
      <c r="I302" s="19">
        <f t="shared" si="167"/>
        <v>0</v>
      </c>
      <c r="J302" s="19">
        <f t="shared" si="167"/>
        <v>0</v>
      </c>
      <c r="K302" s="19">
        <f t="shared" si="167"/>
        <v>0</v>
      </c>
      <c r="L302" s="19">
        <f t="shared" si="167"/>
        <v>0</v>
      </c>
      <c r="M302" s="19">
        <f t="shared" si="167"/>
        <v>0</v>
      </c>
      <c r="N302" s="19">
        <f t="shared" si="167"/>
        <v>0</v>
      </c>
      <c r="O302" s="19">
        <f t="shared" si="167"/>
        <v>0</v>
      </c>
      <c r="P302" s="3">
        <f t="shared" si="164"/>
        <v>0</v>
      </c>
      <c r="Q302" s="3"/>
      <c r="R302" s="3">
        <v>0</v>
      </c>
      <c r="S302" s="3">
        <f t="shared" si="158"/>
        <v>0</v>
      </c>
      <c r="T302" s="3"/>
      <c r="U302" s="3"/>
      <c r="V302" s="3"/>
      <c r="W302" s="3"/>
    </row>
    <row r="303" spans="2:23" ht="12.75">
      <c r="B303" s="2" t="s">
        <v>35</v>
      </c>
      <c r="C303" s="2"/>
      <c r="D303" s="3">
        <f aca="true" t="shared" si="168" ref="D303:O303">-D236+D35</f>
        <v>0</v>
      </c>
      <c r="E303" s="3">
        <f t="shared" si="168"/>
        <v>0</v>
      </c>
      <c r="F303" s="3">
        <f t="shared" si="168"/>
        <v>0</v>
      </c>
      <c r="G303" s="3">
        <f t="shared" si="168"/>
        <v>0</v>
      </c>
      <c r="H303" s="3">
        <f t="shared" si="168"/>
        <v>0</v>
      </c>
      <c r="I303" s="19">
        <f t="shared" si="168"/>
        <v>0</v>
      </c>
      <c r="J303" s="19">
        <f t="shared" si="168"/>
        <v>0</v>
      </c>
      <c r="K303" s="19">
        <f t="shared" si="168"/>
        <v>0</v>
      </c>
      <c r="L303" s="19">
        <f t="shared" si="168"/>
        <v>0</v>
      </c>
      <c r="M303" s="19">
        <f t="shared" si="168"/>
        <v>0</v>
      </c>
      <c r="N303" s="19">
        <f t="shared" si="168"/>
        <v>0</v>
      </c>
      <c r="O303" s="19">
        <f t="shared" si="168"/>
        <v>0</v>
      </c>
      <c r="P303" s="3">
        <f t="shared" si="164"/>
        <v>0</v>
      </c>
      <c r="Q303" s="3"/>
      <c r="R303" s="3">
        <v>20120</v>
      </c>
      <c r="S303" s="3">
        <f t="shared" si="158"/>
        <v>20120</v>
      </c>
      <c r="T303" s="3"/>
      <c r="U303" s="3"/>
      <c r="V303" s="3"/>
      <c r="W303" s="3"/>
    </row>
    <row r="304" spans="2:23" ht="12.75">
      <c r="B304" s="2" t="s">
        <v>63</v>
      </c>
      <c r="C304" s="2"/>
      <c r="D304" s="3">
        <f aca="true" t="shared" si="169" ref="D304:O304">-D237+D36</f>
        <v>0</v>
      </c>
      <c r="E304" s="3">
        <f t="shared" si="169"/>
        <v>0</v>
      </c>
      <c r="F304" s="3">
        <f t="shared" si="169"/>
        <v>0</v>
      </c>
      <c r="G304" s="3">
        <f t="shared" si="169"/>
        <v>0</v>
      </c>
      <c r="H304" s="3">
        <f t="shared" si="169"/>
        <v>0</v>
      </c>
      <c r="I304" s="19">
        <f t="shared" si="169"/>
        <v>0</v>
      </c>
      <c r="J304" s="19">
        <f t="shared" si="169"/>
        <v>0</v>
      </c>
      <c r="K304" s="19">
        <f t="shared" si="169"/>
        <v>0</v>
      </c>
      <c r="L304" s="19">
        <f t="shared" si="169"/>
        <v>0</v>
      </c>
      <c r="M304" s="19">
        <f t="shared" si="169"/>
        <v>0</v>
      </c>
      <c r="N304" s="19">
        <f t="shared" si="169"/>
        <v>0</v>
      </c>
      <c r="O304" s="19">
        <f t="shared" si="169"/>
        <v>0</v>
      </c>
      <c r="P304" s="3">
        <f t="shared" si="164"/>
        <v>0</v>
      </c>
      <c r="Q304" s="3"/>
      <c r="R304" s="3">
        <v>2500</v>
      </c>
      <c r="S304" s="3">
        <f t="shared" si="158"/>
        <v>2500</v>
      </c>
      <c r="T304" s="3"/>
      <c r="U304" s="3"/>
      <c r="V304" s="3"/>
      <c r="W304" s="3"/>
    </row>
    <row r="305" spans="2:23" ht="12.75">
      <c r="B305" s="2" t="s">
        <v>18</v>
      </c>
      <c r="C305" s="2"/>
      <c r="D305" s="3">
        <f aca="true" t="shared" si="170" ref="D305:O305">-D238+D37</f>
        <v>0</v>
      </c>
      <c r="E305" s="3">
        <f t="shared" si="170"/>
        <v>0</v>
      </c>
      <c r="F305" s="3">
        <f t="shared" si="170"/>
        <v>0</v>
      </c>
      <c r="G305" s="3">
        <f t="shared" si="170"/>
        <v>0</v>
      </c>
      <c r="H305" s="3">
        <f t="shared" si="170"/>
        <v>0</v>
      </c>
      <c r="I305" s="19">
        <f t="shared" si="170"/>
        <v>0</v>
      </c>
      <c r="J305" s="19">
        <f t="shared" si="170"/>
        <v>0</v>
      </c>
      <c r="K305" s="19">
        <f t="shared" si="170"/>
        <v>0</v>
      </c>
      <c r="L305" s="19">
        <f t="shared" si="170"/>
        <v>0</v>
      </c>
      <c r="M305" s="19">
        <f t="shared" si="170"/>
        <v>0</v>
      </c>
      <c r="N305" s="19">
        <f t="shared" si="170"/>
        <v>0</v>
      </c>
      <c r="O305" s="19">
        <f t="shared" si="170"/>
        <v>0</v>
      </c>
      <c r="P305" s="3">
        <f t="shared" si="164"/>
        <v>0</v>
      </c>
      <c r="Q305" s="3"/>
      <c r="R305" s="3">
        <v>6000</v>
      </c>
      <c r="S305" s="3">
        <f t="shared" si="158"/>
        <v>6000</v>
      </c>
      <c r="T305" s="3"/>
      <c r="U305" s="3"/>
      <c r="V305" s="3"/>
      <c r="W305" s="3"/>
    </row>
    <row r="306" spans="2:23" ht="12.75">
      <c r="B306" s="2" t="s">
        <v>19</v>
      </c>
      <c r="C306" s="4"/>
      <c r="D306" s="3">
        <f aca="true" t="shared" si="171" ref="D306:O306">-D239+D38</f>
        <v>0</v>
      </c>
      <c r="E306" s="3">
        <f t="shared" si="171"/>
        <v>0</v>
      </c>
      <c r="F306" s="3">
        <f t="shared" si="171"/>
        <v>0</v>
      </c>
      <c r="G306" s="3">
        <f t="shared" si="171"/>
        <v>0</v>
      </c>
      <c r="H306" s="3">
        <f t="shared" si="171"/>
        <v>0</v>
      </c>
      <c r="I306" s="19">
        <f t="shared" si="171"/>
        <v>0</v>
      </c>
      <c r="J306" s="19">
        <f t="shared" si="171"/>
        <v>0</v>
      </c>
      <c r="K306" s="19">
        <f t="shared" si="171"/>
        <v>0</v>
      </c>
      <c r="L306" s="19">
        <f t="shared" si="171"/>
        <v>0</v>
      </c>
      <c r="M306" s="19">
        <f t="shared" si="171"/>
        <v>0</v>
      </c>
      <c r="N306" s="19">
        <f t="shared" si="171"/>
        <v>0</v>
      </c>
      <c r="O306" s="19">
        <f t="shared" si="171"/>
        <v>0</v>
      </c>
      <c r="P306" s="3">
        <f t="shared" si="164"/>
        <v>0</v>
      </c>
      <c r="Q306" s="3"/>
      <c r="R306" s="3">
        <v>0</v>
      </c>
      <c r="S306" s="3">
        <f t="shared" si="158"/>
        <v>0</v>
      </c>
      <c r="T306" s="3"/>
      <c r="U306" s="3"/>
      <c r="V306" s="3"/>
      <c r="W306" s="3"/>
    </row>
    <row r="307" spans="2:23" ht="12.75">
      <c r="B307" s="2" t="s">
        <v>87</v>
      </c>
      <c r="C307" s="2"/>
      <c r="D307" s="3">
        <f aca="true" t="shared" si="172" ref="D307:O307">-D240+D39</f>
        <v>0</v>
      </c>
      <c r="E307" s="3">
        <f t="shared" si="172"/>
        <v>0</v>
      </c>
      <c r="F307" s="3">
        <f t="shared" si="172"/>
        <v>0</v>
      </c>
      <c r="G307" s="3">
        <f t="shared" si="172"/>
        <v>0</v>
      </c>
      <c r="H307" s="3">
        <f t="shared" si="172"/>
        <v>0</v>
      </c>
      <c r="I307" s="19">
        <f t="shared" si="172"/>
        <v>0</v>
      </c>
      <c r="J307" s="19">
        <f t="shared" si="172"/>
        <v>0</v>
      </c>
      <c r="K307" s="19">
        <f t="shared" si="172"/>
        <v>0</v>
      </c>
      <c r="L307" s="19">
        <f t="shared" si="172"/>
        <v>0</v>
      </c>
      <c r="M307" s="19">
        <f t="shared" si="172"/>
        <v>0</v>
      </c>
      <c r="N307" s="19">
        <f t="shared" si="172"/>
        <v>0</v>
      </c>
      <c r="O307" s="19">
        <f t="shared" si="172"/>
        <v>0</v>
      </c>
      <c r="P307" s="3">
        <f t="shared" si="164"/>
        <v>0</v>
      </c>
      <c r="Q307" s="3"/>
      <c r="R307" s="3">
        <v>3000</v>
      </c>
      <c r="S307" s="3">
        <f t="shared" si="158"/>
        <v>3000</v>
      </c>
      <c r="T307" s="3"/>
      <c r="U307" s="3"/>
      <c r="V307" s="3"/>
      <c r="W307" s="3"/>
    </row>
    <row r="308" spans="2:23" ht="12.75">
      <c r="B308" s="2" t="s">
        <v>20</v>
      </c>
      <c r="C308" s="2"/>
      <c r="D308" s="3">
        <f aca="true" t="shared" si="173" ref="D308:O308">-D241+D40</f>
        <v>0</v>
      </c>
      <c r="E308" s="3">
        <f t="shared" si="173"/>
        <v>0</v>
      </c>
      <c r="F308" s="3">
        <f t="shared" si="173"/>
        <v>0</v>
      </c>
      <c r="G308" s="3">
        <f t="shared" si="173"/>
        <v>0</v>
      </c>
      <c r="H308" s="3">
        <f t="shared" si="173"/>
        <v>0</v>
      </c>
      <c r="I308" s="19">
        <f t="shared" si="173"/>
        <v>0</v>
      </c>
      <c r="J308" s="19">
        <f t="shared" si="173"/>
        <v>0</v>
      </c>
      <c r="K308" s="19">
        <f t="shared" si="173"/>
        <v>0</v>
      </c>
      <c r="L308" s="19">
        <f t="shared" si="173"/>
        <v>0</v>
      </c>
      <c r="M308" s="19">
        <f t="shared" si="173"/>
        <v>0</v>
      </c>
      <c r="N308" s="19">
        <f t="shared" si="173"/>
        <v>0</v>
      </c>
      <c r="O308" s="19">
        <f t="shared" si="173"/>
        <v>0</v>
      </c>
      <c r="P308" s="3">
        <f t="shared" si="164"/>
        <v>0</v>
      </c>
      <c r="Q308" s="3"/>
      <c r="R308" s="3">
        <v>400</v>
      </c>
      <c r="S308" s="3">
        <f t="shared" si="158"/>
        <v>400</v>
      </c>
      <c r="T308" s="3"/>
      <c r="U308" s="3"/>
      <c r="V308" s="3"/>
      <c r="W308" s="3"/>
    </row>
    <row r="309" spans="2:23" ht="12.75">
      <c r="B309" s="2" t="s">
        <v>21</v>
      </c>
      <c r="C309" s="2"/>
      <c r="D309" s="3">
        <f aca="true" t="shared" si="174" ref="D309:O309">-D242+D41</f>
        <v>0</v>
      </c>
      <c r="E309" s="3">
        <f t="shared" si="174"/>
        <v>0</v>
      </c>
      <c r="F309" s="3">
        <f t="shared" si="174"/>
        <v>0</v>
      </c>
      <c r="G309" s="3">
        <f t="shared" si="174"/>
        <v>0</v>
      </c>
      <c r="H309" s="3">
        <f t="shared" si="174"/>
        <v>0</v>
      </c>
      <c r="I309" s="19">
        <f t="shared" si="174"/>
        <v>0</v>
      </c>
      <c r="J309" s="19">
        <f t="shared" si="174"/>
        <v>0</v>
      </c>
      <c r="K309" s="19">
        <f t="shared" si="174"/>
        <v>0</v>
      </c>
      <c r="L309" s="19">
        <f t="shared" si="174"/>
        <v>0</v>
      </c>
      <c r="M309" s="19">
        <f t="shared" si="174"/>
        <v>0</v>
      </c>
      <c r="N309" s="19">
        <f t="shared" si="174"/>
        <v>0</v>
      </c>
      <c r="O309" s="19">
        <f t="shared" si="174"/>
        <v>0</v>
      </c>
      <c r="P309" s="3">
        <f t="shared" si="164"/>
        <v>0</v>
      </c>
      <c r="Q309" s="3"/>
      <c r="R309" s="3">
        <v>0</v>
      </c>
      <c r="S309" s="3">
        <f t="shared" si="158"/>
        <v>0</v>
      </c>
      <c r="T309" s="3"/>
      <c r="U309" s="3"/>
      <c r="V309" s="3"/>
      <c r="W309" s="3"/>
    </row>
    <row r="310" spans="2:23" ht="12.75">
      <c r="B310" s="2" t="s">
        <v>22</v>
      </c>
      <c r="C310" s="2"/>
      <c r="D310" s="3">
        <f aca="true" t="shared" si="175" ref="D310:O310">-D243+D42</f>
        <v>0</v>
      </c>
      <c r="E310" s="3">
        <f t="shared" si="175"/>
        <v>0</v>
      </c>
      <c r="F310" s="3">
        <f t="shared" si="175"/>
        <v>0</v>
      </c>
      <c r="G310" s="3">
        <f t="shared" si="175"/>
        <v>0</v>
      </c>
      <c r="H310" s="3">
        <f t="shared" si="175"/>
        <v>0</v>
      </c>
      <c r="I310" s="19">
        <f t="shared" si="175"/>
        <v>0</v>
      </c>
      <c r="J310" s="19">
        <f t="shared" si="175"/>
        <v>0</v>
      </c>
      <c r="K310" s="19">
        <f t="shared" si="175"/>
        <v>0</v>
      </c>
      <c r="L310" s="19">
        <f t="shared" si="175"/>
        <v>0</v>
      </c>
      <c r="M310" s="19">
        <f t="shared" si="175"/>
        <v>0</v>
      </c>
      <c r="N310" s="19">
        <f t="shared" si="175"/>
        <v>0</v>
      </c>
      <c r="O310" s="19">
        <f t="shared" si="175"/>
        <v>0</v>
      </c>
      <c r="P310" s="3">
        <f t="shared" si="164"/>
        <v>0</v>
      </c>
      <c r="Q310" s="3"/>
      <c r="R310" s="3">
        <v>19250</v>
      </c>
      <c r="S310" s="3">
        <f t="shared" si="158"/>
        <v>19250</v>
      </c>
      <c r="T310" s="3"/>
      <c r="U310" s="3"/>
      <c r="V310" s="3"/>
      <c r="W310" s="3"/>
    </row>
    <row r="311" spans="2:23" ht="12.75">
      <c r="B311" s="2" t="s">
        <v>23</v>
      </c>
      <c r="C311" s="2"/>
      <c r="D311" s="3">
        <f aca="true" t="shared" si="176" ref="D311:O311">-D244+D43</f>
        <v>0</v>
      </c>
      <c r="E311" s="3">
        <f t="shared" si="176"/>
        <v>0</v>
      </c>
      <c r="F311" s="3">
        <f t="shared" si="176"/>
        <v>0</v>
      </c>
      <c r="G311" s="3">
        <f t="shared" si="176"/>
        <v>0</v>
      </c>
      <c r="H311" s="3">
        <f t="shared" si="176"/>
        <v>0</v>
      </c>
      <c r="I311" s="19">
        <f t="shared" si="176"/>
        <v>0</v>
      </c>
      <c r="J311" s="19">
        <f t="shared" si="176"/>
        <v>0</v>
      </c>
      <c r="K311" s="19">
        <f t="shared" si="176"/>
        <v>0</v>
      </c>
      <c r="L311" s="19">
        <f t="shared" si="176"/>
        <v>0</v>
      </c>
      <c r="M311" s="19">
        <f t="shared" si="176"/>
        <v>0</v>
      </c>
      <c r="N311" s="19">
        <f t="shared" si="176"/>
        <v>0</v>
      </c>
      <c r="O311" s="19">
        <f t="shared" si="176"/>
        <v>0</v>
      </c>
      <c r="P311" s="3">
        <f t="shared" si="164"/>
        <v>0</v>
      </c>
      <c r="Q311" s="3"/>
      <c r="R311" s="3">
        <v>0</v>
      </c>
      <c r="S311" s="3">
        <f t="shared" si="158"/>
        <v>0</v>
      </c>
      <c r="T311" s="3"/>
      <c r="U311" s="3"/>
      <c r="V311" s="3"/>
      <c r="W311" s="3"/>
    </row>
    <row r="312" spans="2:23" ht="12.75">
      <c r="B312" s="2" t="s">
        <v>24</v>
      </c>
      <c r="C312" s="2"/>
      <c r="D312" s="3">
        <f aca="true" t="shared" si="177" ref="D312:O312">-D245+D44</f>
        <v>0</v>
      </c>
      <c r="E312" s="3">
        <f t="shared" si="177"/>
        <v>0</v>
      </c>
      <c r="F312" s="3">
        <f t="shared" si="177"/>
        <v>0</v>
      </c>
      <c r="G312" s="3">
        <f t="shared" si="177"/>
        <v>0</v>
      </c>
      <c r="H312" s="3">
        <f t="shared" si="177"/>
        <v>0</v>
      </c>
      <c r="I312" s="19">
        <f t="shared" si="177"/>
        <v>0</v>
      </c>
      <c r="J312" s="19">
        <f t="shared" si="177"/>
        <v>0</v>
      </c>
      <c r="K312" s="19">
        <f t="shared" si="177"/>
        <v>0</v>
      </c>
      <c r="L312" s="19">
        <f t="shared" si="177"/>
        <v>0</v>
      </c>
      <c r="M312" s="19">
        <f t="shared" si="177"/>
        <v>0</v>
      </c>
      <c r="N312" s="19">
        <f t="shared" si="177"/>
        <v>0</v>
      </c>
      <c r="O312" s="19">
        <f t="shared" si="177"/>
        <v>0</v>
      </c>
      <c r="P312" s="3">
        <f t="shared" si="164"/>
        <v>0</v>
      </c>
      <c r="Q312" s="3"/>
      <c r="R312" s="3">
        <v>12350</v>
      </c>
      <c r="S312" s="3">
        <f t="shared" si="158"/>
        <v>12350</v>
      </c>
      <c r="T312" s="3"/>
      <c r="U312" s="14"/>
      <c r="V312" s="3"/>
      <c r="W312" s="3"/>
    </row>
    <row r="313" spans="2:23" ht="12.75">
      <c r="B313" s="2" t="s">
        <v>25</v>
      </c>
      <c r="C313" s="2"/>
      <c r="D313" s="3">
        <f aca="true" t="shared" si="178" ref="D313:O313">-D246+D45</f>
        <v>0</v>
      </c>
      <c r="E313" s="3">
        <f t="shared" si="178"/>
        <v>0</v>
      </c>
      <c r="F313" s="3">
        <f t="shared" si="178"/>
        <v>0</v>
      </c>
      <c r="G313" s="3">
        <f t="shared" si="178"/>
        <v>0</v>
      </c>
      <c r="H313" s="3">
        <f t="shared" si="178"/>
        <v>0</v>
      </c>
      <c r="I313" s="19">
        <f t="shared" si="178"/>
        <v>0</v>
      </c>
      <c r="J313" s="19">
        <f t="shared" si="178"/>
        <v>0</v>
      </c>
      <c r="K313" s="19">
        <f t="shared" si="178"/>
        <v>0</v>
      </c>
      <c r="L313" s="19">
        <f t="shared" si="178"/>
        <v>0</v>
      </c>
      <c r="M313" s="19">
        <f t="shared" si="178"/>
        <v>0</v>
      </c>
      <c r="N313" s="19">
        <f t="shared" si="178"/>
        <v>0</v>
      </c>
      <c r="O313" s="19">
        <f t="shared" si="178"/>
        <v>0</v>
      </c>
      <c r="P313" s="3">
        <f t="shared" si="164"/>
        <v>0</v>
      </c>
      <c r="Q313" s="3"/>
      <c r="R313" s="3">
        <v>3024</v>
      </c>
      <c r="S313" s="3">
        <f t="shared" si="158"/>
        <v>3024</v>
      </c>
      <c r="T313" s="3"/>
      <c r="U313" s="3"/>
      <c r="V313" s="3"/>
      <c r="W313" s="3"/>
    </row>
    <row r="314" spans="2:23" ht="12.75">
      <c r="B314" s="2" t="s">
        <v>66</v>
      </c>
      <c r="C314" s="2"/>
      <c r="D314" s="3">
        <f aca="true" t="shared" si="179" ref="D314:O314">-D247+D46</f>
        <v>0</v>
      </c>
      <c r="E314" s="3">
        <f t="shared" si="179"/>
        <v>0</v>
      </c>
      <c r="F314" s="3">
        <f t="shared" si="179"/>
        <v>0</v>
      </c>
      <c r="G314" s="3">
        <f t="shared" si="179"/>
        <v>0</v>
      </c>
      <c r="H314" s="3">
        <f t="shared" si="179"/>
        <v>0</v>
      </c>
      <c r="I314" s="19">
        <f t="shared" si="179"/>
        <v>0</v>
      </c>
      <c r="J314" s="19">
        <f t="shared" si="179"/>
        <v>0</v>
      </c>
      <c r="K314" s="19">
        <f t="shared" si="179"/>
        <v>0</v>
      </c>
      <c r="L314" s="19">
        <f t="shared" si="179"/>
        <v>0</v>
      </c>
      <c r="M314" s="19">
        <f t="shared" si="179"/>
        <v>0</v>
      </c>
      <c r="N314" s="19">
        <f t="shared" si="179"/>
        <v>0</v>
      </c>
      <c r="O314" s="19">
        <f t="shared" si="179"/>
        <v>0</v>
      </c>
      <c r="P314" s="3">
        <f t="shared" si="164"/>
        <v>0</v>
      </c>
      <c r="Q314" s="3"/>
      <c r="R314" s="3">
        <v>300</v>
      </c>
      <c r="S314" s="3">
        <f t="shared" si="158"/>
        <v>300</v>
      </c>
      <c r="T314" s="3"/>
      <c r="U314" s="3"/>
      <c r="V314" s="3"/>
      <c r="W314" s="3"/>
    </row>
    <row r="315" spans="2:23" ht="12.75">
      <c r="B315" s="2" t="s">
        <v>26</v>
      </c>
      <c r="C315" s="2"/>
      <c r="D315" s="3">
        <f aca="true" t="shared" si="180" ref="D315:O315">-D248+D47</f>
        <v>0</v>
      </c>
      <c r="E315" s="3">
        <f t="shared" si="180"/>
        <v>0</v>
      </c>
      <c r="F315" s="3">
        <f t="shared" si="180"/>
        <v>0</v>
      </c>
      <c r="G315" s="3">
        <f t="shared" si="180"/>
        <v>0</v>
      </c>
      <c r="H315" s="3">
        <f t="shared" si="180"/>
        <v>0</v>
      </c>
      <c r="I315" s="19">
        <f t="shared" si="180"/>
        <v>0</v>
      </c>
      <c r="J315" s="19">
        <f t="shared" si="180"/>
        <v>0</v>
      </c>
      <c r="K315" s="19">
        <f t="shared" si="180"/>
        <v>0</v>
      </c>
      <c r="L315" s="19">
        <f t="shared" si="180"/>
        <v>0</v>
      </c>
      <c r="M315" s="19">
        <f t="shared" si="180"/>
        <v>0</v>
      </c>
      <c r="N315" s="19">
        <f t="shared" si="180"/>
        <v>0</v>
      </c>
      <c r="O315" s="19">
        <f t="shared" si="180"/>
        <v>0</v>
      </c>
      <c r="P315" s="3">
        <f t="shared" si="164"/>
        <v>0</v>
      </c>
      <c r="Q315" s="3"/>
      <c r="R315" s="3">
        <v>250</v>
      </c>
      <c r="S315" s="3">
        <f t="shared" si="158"/>
        <v>250</v>
      </c>
      <c r="T315" s="3"/>
      <c r="U315" s="3"/>
      <c r="V315" s="3"/>
      <c r="W315" s="3"/>
    </row>
    <row r="316" spans="2:23" ht="12.75">
      <c r="B316" s="2" t="s">
        <v>100</v>
      </c>
      <c r="C316" s="2"/>
      <c r="D316" s="3">
        <f aca="true" t="shared" si="181" ref="D316:O316">-D249+D48</f>
        <v>0</v>
      </c>
      <c r="E316" s="3">
        <f t="shared" si="181"/>
        <v>0</v>
      </c>
      <c r="F316" s="3">
        <f t="shared" si="181"/>
        <v>0</v>
      </c>
      <c r="G316" s="3">
        <f t="shared" si="181"/>
        <v>0</v>
      </c>
      <c r="H316" s="3">
        <f t="shared" si="181"/>
        <v>0</v>
      </c>
      <c r="I316" s="19">
        <f t="shared" si="181"/>
        <v>0</v>
      </c>
      <c r="J316" s="19">
        <f t="shared" si="181"/>
        <v>0</v>
      </c>
      <c r="K316" s="19">
        <f t="shared" si="181"/>
        <v>0</v>
      </c>
      <c r="L316" s="19">
        <f t="shared" si="181"/>
        <v>0</v>
      </c>
      <c r="M316" s="19">
        <f t="shared" si="181"/>
        <v>0</v>
      </c>
      <c r="N316" s="19">
        <f t="shared" si="181"/>
        <v>0</v>
      </c>
      <c r="O316" s="19">
        <f t="shared" si="181"/>
        <v>0</v>
      </c>
      <c r="P316" s="3">
        <f>SUM(D316:O316)</f>
        <v>0</v>
      </c>
      <c r="Q316" s="3"/>
      <c r="R316" s="3"/>
      <c r="S316" s="3"/>
      <c r="T316" s="3"/>
      <c r="U316" s="3"/>
      <c r="V316" s="3"/>
      <c r="W316" s="3"/>
    </row>
    <row r="317" spans="2:23" ht="12.75">
      <c r="B317" s="2" t="s">
        <v>101</v>
      </c>
      <c r="C317" s="2"/>
      <c r="D317" s="3">
        <f aca="true" t="shared" si="182" ref="D317:O317">-D250+D49</f>
        <v>0</v>
      </c>
      <c r="E317" s="3">
        <f t="shared" si="182"/>
        <v>0</v>
      </c>
      <c r="F317" s="3">
        <f t="shared" si="182"/>
        <v>0</v>
      </c>
      <c r="G317" s="3">
        <f t="shared" si="182"/>
        <v>0</v>
      </c>
      <c r="H317" s="3">
        <f t="shared" si="182"/>
        <v>0</v>
      </c>
      <c r="I317" s="19">
        <f t="shared" si="182"/>
        <v>0</v>
      </c>
      <c r="J317" s="19">
        <f t="shared" si="182"/>
        <v>0</v>
      </c>
      <c r="K317" s="19">
        <f t="shared" si="182"/>
        <v>0</v>
      </c>
      <c r="L317" s="19">
        <f t="shared" si="182"/>
        <v>0</v>
      </c>
      <c r="M317" s="19">
        <f t="shared" si="182"/>
        <v>0</v>
      </c>
      <c r="N317" s="19">
        <f t="shared" si="182"/>
        <v>0</v>
      </c>
      <c r="O317" s="19">
        <f t="shared" si="182"/>
        <v>0</v>
      </c>
      <c r="P317" s="3">
        <f>SUM(D317:O317)</f>
        <v>0</v>
      </c>
      <c r="Q317" s="3"/>
      <c r="R317" s="3"/>
      <c r="S317" s="3"/>
      <c r="T317" s="3"/>
      <c r="U317" s="3"/>
      <c r="V317" s="3"/>
      <c r="W317" s="3"/>
    </row>
    <row r="318" spans="2:23" ht="12.75">
      <c r="B318" s="2" t="s">
        <v>102</v>
      </c>
      <c r="C318" s="2"/>
      <c r="D318" s="3">
        <f aca="true" t="shared" si="183" ref="D318:O318">-D251+D50</f>
        <v>0</v>
      </c>
      <c r="E318" s="3">
        <f t="shared" si="183"/>
        <v>0</v>
      </c>
      <c r="F318" s="3">
        <f t="shared" si="183"/>
        <v>0</v>
      </c>
      <c r="G318" s="3">
        <f t="shared" si="183"/>
        <v>0</v>
      </c>
      <c r="H318" s="3">
        <f t="shared" si="183"/>
        <v>0</v>
      </c>
      <c r="I318" s="19">
        <f t="shared" si="183"/>
        <v>0</v>
      </c>
      <c r="J318" s="19">
        <f t="shared" si="183"/>
        <v>0</v>
      </c>
      <c r="K318" s="19">
        <f t="shared" si="183"/>
        <v>0</v>
      </c>
      <c r="L318" s="19">
        <f t="shared" si="183"/>
        <v>0</v>
      </c>
      <c r="M318" s="19">
        <f t="shared" si="183"/>
        <v>0</v>
      </c>
      <c r="N318" s="19">
        <f t="shared" si="183"/>
        <v>0</v>
      </c>
      <c r="O318" s="19">
        <f t="shared" si="183"/>
        <v>0</v>
      </c>
      <c r="P318" s="3">
        <f>SUM(D318:O318)</f>
        <v>0</v>
      </c>
      <c r="Q318" s="3"/>
      <c r="R318" s="3"/>
      <c r="S318" s="3"/>
      <c r="T318" s="3"/>
      <c r="U318" s="3"/>
      <c r="V318" s="3"/>
      <c r="W318" s="3"/>
    </row>
    <row r="319" spans="2:23" ht="12.75">
      <c r="B319" s="2" t="s">
        <v>103</v>
      </c>
      <c r="C319" s="2"/>
      <c r="D319" s="3">
        <f aca="true" t="shared" si="184" ref="D319:O319">-D252+D51</f>
        <v>0</v>
      </c>
      <c r="E319" s="3">
        <f t="shared" si="184"/>
        <v>0</v>
      </c>
      <c r="F319" s="3">
        <f t="shared" si="184"/>
        <v>0</v>
      </c>
      <c r="G319" s="3">
        <f t="shared" si="184"/>
        <v>0</v>
      </c>
      <c r="H319" s="3">
        <f t="shared" si="184"/>
        <v>0</v>
      </c>
      <c r="I319" s="19">
        <f t="shared" si="184"/>
        <v>0</v>
      </c>
      <c r="J319" s="19">
        <f t="shared" si="184"/>
        <v>0</v>
      </c>
      <c r="K319" s="19">
        <f t="shared" si="184"/>
        <v>0</v>
      </c>
      <c r="L319" s="19">
        <f t="shared" si="184"/>
        <v>0</v>
      </c>
      <c r="M319" s="19">
        <f t="shared" si="184"/>
        <v>0</v>
      </c>
      <c r="N319" s="19">
        <f t="shared" si="184"/>
        <v>0</v>
      </c>
      <c r="O319" s="19">
        <f t="shared" si="184"/>
        <v>0</v>
      </c>
      <c r="P319" s="3">
        <f>SUM(D319:O319)</f>
        <v>0</v>
      </c>
      <c r="Q319" s="3"/>
      <c r="R319" s="3"/>
      <c r="S319" s="3"/>
      <c r="T319" s="3"/>
      <c r="U319" s="3"/>
      <c r="V319" s="3"/>
      <c r="W319" s="3"/>
    </row>
    <row r="320" spans="2:23" ht="12.75">
      <c r="B320" s="2" t="s">
        <v>104</v>
      </c>
      <c r="C320" s="2"/>
      <c r="D320" s="3">
        <f aca="true" t="shared" si="185" ref="D320:O320">-D253+D52</f>
        <v>0</v>
      </c>
      <c r="E320" s="3">
        <f t="shared" si="185"/>
        <v>0</v>
      </c>
      <c r="F320" s="3">
        <f t="shared" si="185"/>
        <v>0</v>
      </c>
      <c r="G320" s="3">
        <f t="shared" si="185"/>
        <v>0</v>
      </c>
      <c r="H320" s="3">
        <f t="shared" si="185"/>
        <v>0</v>
      </c>
      <c r="I320" s="19">
        <f t="shared" si="185"/>
        <v>0</v>
      </c>
      <c r="J320" s="19">
        <f t="shared" si="185"/>
        <v>0</v>
      </c>
      <c r="K320" s="19">
        <f t="shared" si="185"/>
        <v>0</v>
      </c>
      <c r="L320" s="19">
        <f t="shared" si="185"/>
        <v>0</v>
      </c>
      <c r="M320" s="19">
        <f t="shared" si="185"/>
        <v>0</v>
      </c>
      <c r="N320" s="19">
        <f t="shared" si="185"/>
        <v>0</v>
      </c>
      <c r="O320" s="19">
        <f t="shared" si="185"/>
        <v>0</v>
      </c>
      <c r="P320" s="3">
        <f>SUM(D320:O320)</f>
        <v>0</v>
      </c>
      <c r="Q320" s="3"/>
      <c r="R320" s="3"/>
      <c r="S320" s="3"/>
      <c r="T320" s="3"/>
      <c r="U320" s="3"/>
      <c r="V320" s="3"/>
      <c r="W320" s="3"/>
    </row>
    <row r="321" spans="2:23" ht="12.75">
      <c r="B321" s="2" t="s">
        <v>28</v>
      </c>
      <c r="C321" s="2"/>
      <c r="D321" s="3">
        <f aca="true" t="shared" si="186" ref="D321:O321">-D254+D53</f>
        <v>0</v>
      </c>
      <c r="E321" s="3">
        <f t="shared" si="186"/>
        <v>0</v>
      </c>
      <c r="F321" s="3">
        <f t="shared" si="186"/>
        <v>0</v>
      </c>
      <c r="G321" s="3">
        <f t="shared" si="186"/>
        <v>0</v>
      </c>
      <c r="H321" s="3">
        <f t="shared" si="186"/>
        <v>0</v>
      </c>
      <c r="I321" s="19">
        <f t="shared" si="186"/>
        <v>0</v>
      </c>
      <c r="J321" s="19">
        <f t="shared" si="186"/>
        <v>0</v>
      </c>
      <c r="K321" s="19">
        <f t="shared" si="186"/>
        <v>0</v>
      </c>
      <c r="L321" s="19">
        <f t="shared" si="186"/>
        <v>0</v>
      </c>
      <c r="M321" s="19">
        <f t="shared" si="186"/>
        <v>0</v>
      </c>
      <c r="N321" s="19">
        <f t="shared" si="186"/>
        <v>0</v>
      </c>
      <c r="O321" s="19">
        <f t="shared" si="186"/>
        <v>0</v>
      </c>
      <c r="P321" s="3">
        <f t="shared" si="164"/>
        <v>0</v>
      </c>
      <c r="Q321" s="3"/>
      <c r="R321" s="3">
        <v>0</v>
      </c>
      <c r="S321" s="3">
        <f t="shared" si="158"/>
        <v>0</v>
      </c>
      <c r="T321" s="3"/>
      <c r="U321" s="3"/>
      <c r="V321" s="3"/>
      <c r="W321" s="3"/>
    </row>
    <row r="322" spans="2:23" ht="12.75">
      <c r="B322" s="2" t="s">
        <v>29</v>
      </c>
      <c r="C322" s="2"/>
      <c r="D322" s="3">
        <f aca="true" t="shared" si="187" ref="D322:O322">-D255+D54</f>
        <v>0</v>
      </c>
      <c r="E322" s="3">
        <f t="shared" si="187"/>
        <v>0</v>
      </c>
      <c r="F322" s="3">
        <f t="shared" si="187"/>
        <v>0</v>
      </c>
      <c r="G322" s="3">
        <f t="shared" si="187"/>
        <v>0</v>
      </c>
      <c r="H322" s="3">
        <f t="shared" si="187"/>
        <v>0</v>
      </c>
      <c r="I322" s="19">
        <f t="shared" si="187"/>
        <v>0</v>
      </c>
      <c r="J322" s="19">
        <f t="shared" si="187"/>
        <v>0</v>
      </c>
      <c r="K322" s="19">
        <f t="shared" si="187"/>
        <v>0</v>
      </c>
      <c r="L322" s="19">
        <f t="shared" si="187"/>
        <v>0</v>
      </c>
      <c r="M322" s="19">
        <f t="shared" si="187"/>
        <v>0</v>
      </c>
      <c r="N322" s="19">
        <f t="shared" si="187"/>
        <v>0</v>
      </c>
      <c r="O322" s="19">
        <f t="shared" si="187"/>
        <v>0</v>
      </c>
      <c r="P322" s="3">
        <f t="shared" si="164"/>
        <v>0</v>
      </c>
      <c r="Q322" s="3"/>
      <c r="R322" s="3">
        <v>0</v>
      </c>
      <c r="S322" s="3">
        <f t="shared" si="158"/>
        <v>0</v>
      </c>
      <c r="T322" s="3"/>
      <c r="U322" s="3"/>
      <c r="V322" s="3"/>
      <c r="W322" s="3"/>
    </row>
    <row r="323" spans="2:23" ht="12.75">
      <c r="B323" s="2" t="s">
        <v>30</v>
      </c>
      <c r="C323" s="2"/>
      <c r="D323" s="3">
        <f aca="true" t="shared" si="188" ref="D323:O323">-D256+D55</f>
        <v>0</v>
      </c>
      <c r="E323" s="3">
        <f t="shared" si="188"/>
        <v>0</v>
      </c>
      <c r="F323" s="3">
        <f t="shared" si="188"/>
        <v>0</v>
      </c>
      <c r="G323" s="3">
        <f t="shared" si="188"/>
        <v>0</v>
      </c>
      <c r="H323" s="3">
        <f t="shared" si="188"/>
        <v>0</v>
      </c>
      <c r="I323" s="19">
        <f t="shared" si="188"/>
        <v>0</v>
      </c>
      <c r="J323" s="19">
        <f t="shared" si="188"/>
        <v>0</v>
      </c>
      <c r="K323" s="19">
        <f t="shared" si="188"/>
        <v>0</v>
      </c>
      <c r="L323" s="19">
        <f t="shared" si="188"/>
        <v>0</v>
      </c>
      <c r="M323" s="19">
        <f t="shared" si="188"/>
        <v>0</v>
      </c>
      <c r="N323" s="19">
        <f t="shared" si="188"/>
        <v>0</v>
      </c>
      <c r="O323" s="19">
        <f t="shared" si="188"/>
        <v>0</v>
      </c>
      <c r="P323" s="3">
        <f t="shared" si="164"/>
        <v>0</v>
      </c>
      <c r="Q323" s="3"/>
      <c r="R323" s="3">
        <v>0</v>
      </c>
      <c r="S323" s="3">
        <f t="shared" si="158"/>
        <v>0</v>
      </c>
      <c r="T323" s="3"/>
      <c r="U323" s="3"/>
      <c r="V323" s="3"/>
      <c r="W323" s="3"/>
    </row>
    <row r="324" spans="2:23" ht="12.75">
      <c r="B324" s="2" t="s">
        <v>64</v>
      </c>
      <c r="C324" s="2"/>
      <c r="D324" s="3">
        <f aca="true" t="shared" si="189" ref="D324:O324">-D257+D56</f>
        <v>0</v>
      </c>
      <c r="E324" s="3">
        <f t="shared" si="189"/>
        <v>0</v>
      </c>
      <c r="F324" s="3">
        <f t="shared" si="189"/>
        <v>0</v>
      </c>
      <c r="G324" s="3">
        <f t="shared" si="189"/>
        <v>0</v>
      </c>
      <c r="H324" s="3">
        <f t="shared" si="189"/>
        <v>0</v>
      </c>
      <c r="I324" s="19">
        <f t="shared" si="189"/>
        <v>0</v>
      </c>
      <c r="J324" s="19">
        <f t="shared" si="189"/>
        <v>0</v>
      </c>
      <c r="K324" s="19">
        <f t="shared" si="189"/>
        <v>0</v>
      </c>
      <c r="L324" s="19">
        <f t="shared" si="189"/>
        <v>0</v>
      </c>
      <c r="M324" s="19">
        <f t="shared" si="189"/>
        <v>0</v>
      </c>
      <c r="N324" s="19">
        <f t="shared" si="189"/>
        <v>0</v>
      </c>
      <c r="O324" s="19">
        <f t="shared" si="189"/>
        <v>0</v>
      </c>
      <c r="P324" s="3">
        <f t="shared" si="164"/>
        <v>0</v>
      </c>
      <c r="Q324" s="3"/>
      <c r="R324" s="3">
        <v>0</v>
      </c>
      <c r="S324" s="3">
        <f t="shared" si="158"/>
        <v>0</v>
      </c>
      <c r="T324" s="3"/>
      <c r="U324" s="3"/>
      <c r="V324" s="3"/>
      <c r="W324" s="3"/>
    </row>
    <row r="325" spans="2:23" ht="12.75">
      <c r="B325" s="2" t="s">
        <v>105</v>
      </c>
      <c r="C325" s="2"/>
      <c r="D325" s="3">
        <f aca="true" t="shared" si="190" ref="D325:O325">-D258+D57</f>
        <v>0</v>
      </c>
      <c r="E325" s="3">
        <f t="shared" si="190"/>
        <v>0</v>
      </c>
      <c r="F325" s="3">
        <f t="shared" si="190"/>
        <v>0</v>
      </c>
      <c r="G325" s="3">
        <f t="shared" si="190"/>
        <v>0</v>
      </c>
      <c r="H325" s="3">
        <f t="shared" si="190"/>
        <v>0</v>
      </c>
      <c r="I325" s="3">
        <f t="shared" si="190"/>
        <v>0</v>
      </c>
      <c r="J325" s="3">
        <f t="shared" si="190"/>
        <v>0</v>
      </c>
      <c r="K325" s="3">
        <f t="shared" si="190"/>
        <v>0</v>
      </c>
      <c r="L325" s="3">
        <f t="shared" si="190"/>
        <v>0</v>
      </c>
      <c r="M325" s="3">
        <f t="shared" si="190"/>
        <v>0</v>
      </c>
      <c r="N325" s="3">
        <f t="shared" si="190"/>
        <v>0</v>
      </c>
      <c r="O325" s="3">
        <f t="shared" si="190"/>
        <v>0</v>
      </c>
      <c r="P325" s="3">
        <f t="shared" si="164"/>
        <v>0</v>
      </c>
      <c r="Q325" s="3"/>
      <c r="R325" s="3">
        <v>0</v>
      </c>
      <c r="S325" s="3">
        <f t="shared" si="158"/>
        <v>0</v>
      </c>
      <c r="T325" s="3"/>
      <c r="U325" s="3"/>
      <c r="V325" s="3"/>
      <c r="W325" s="3"/>
    </row>
    <row r="326" spans="2:23" ht="12.75">
      <c r="B326" s="2" t="s">
        <v>31</v>
      </c>
      <c r="C326" s="2"/>
      <c r="D326" s="3">
        <f aca="true" t="shared" si="191" ref="D326:O327">-D259+D58</f>
        <v>0</v>
      </c>
      <c r="E326" s="3">
        <f t="shared" si="191"/>
        <v>0</v>
      </c>
      <c r="F326" s="3">
        <f t="shared" si="191"/>
        <v>0</v>
      </c>
      <c r="G326" s="3">
        <f t="shared" si="191"/>
        <v>0</v>
      </c>
      <c r="H326" s="3">
        <f t="shared" si="191"/>
        <v>0</v>
      </c>
      <c r="I326" s="3">
        <f t="shared" si="191"/>
        <v>0</v>
      </c>
      <c r="J326" s="3">
        <f t="shared" si="191"/>
        <v>0</v>
      </c>
      <c r="K326" s="3">
        <f t="shared" si="191"/>
        <v>0</v>
      </c>
      <c r="L326" s="3">
        <f t="shared" si="191"/>
        <v>0</v>
      </c>
      <c r="M326" s="3">
        <f t="shared" si="191"/>
        <v>0</v>
      </c>
      <c r="N326" s="3">
        <f t="shared" si="191"/>
        <v>0</v>
      </c>
      <c r="O326" s="3">
        <f t="shared" si="191"/>
        <v>0</v>
      </c>
      <c r="P326" s="3">
        <f t="shared" si="164"/>
        <v>0</v>
      </c>
      <c r="Q326" s="3"/>
      <c r="R326" s="3">
        <v>0</v>
      </c>
      <c r="S326" s="3">
        <f t="shared" si="158"/>
        <v>0</v>
      </c>
      <c r="T326" s="3"/>
      <c r="U326" s="3"/>
      <c r="V326" s="3"/>
      <c r="W326" s="3"/>
    </row>
    <row r="327" spans="2:23" ht="12.75">
      <c r="B327" s="2" t="s">
        <v>106</v>
      </c>
      <c r="C327" s="2"/>
      <c r="D327" s="3">
        <f t="shared" si="191"/>
        <v>0</v>
      </c>
      <c r="E327" s="3">
        <f t="shared" si="191"/>
        <v>0</v>
      </c>
      <c r="F327" s="3">
        <f t="shared" si="191"/>
        <v>0</v>
      </c>
      <c r="G327" s="3">
        <f t="shared" si="191"/>
        <v>0</v>
      </c>
      <c r="H327" s="3">
        <f t="shared" si="191"/>
        <v>0</v>
      </c>
      <c r="I327" s="3">
        <f t="shared" si="191"/>
        <v>0</v>
      </c>
      <c r="J327" s="3">
        <f t="shared" si="191"/>
        <v>0</v>
      </c>
      <c r="K327" s="3">
        <f t="shared" si="191"/>
        <v>0</v>
      </c>
      <c r="L327" s="3">
        <f t="shared" si="191"/>
        <v>0</v>
      </c>
      <c r="M327" s="3">
        <f t="shared" si="191"/>
        <v>0</v>
      </c>
      <c r="N327" s="3">
        <f t="shared" si="191"/>
        <v>0</v>
      </c>
      <c r="O327" s="3">
        <f t="shared" si="191"/>
        <v>0</v>
      </c>
      <c r="P327" s="3">
        <f>SUM(D327:O327)</f>
        <v>0</v>
      </c>
      <c r="Q327" s="3"/>
      <c r="R327" s="3"/>
      <c r="S327" s="3"/>
      <c r="T327" s="3"/>
      <c r="U327" s="3"/>
      <c r="V327" s="3"/>
      <c r="W327" s="3"/>
    </row>
    <row r="328" spans="2:23" ht="12.75">
      <c r="B328" s="2" t="s">
        <v>32</v>
      </c>
      <c r="C328" s="2"/>
      <c r="D328" s="3">
        <f aca="true" t="shared" si="192" ref="D328:O328">-D261+D60</f>
        <v>0</v>
      </c>
      <c r="E328" s="3">
        <f t="shared" si="192"/>
        <v>0</v>
      </c>
      <c r="F328" s="3">
        <f t="shared" si="192"/>
        <v>0</v>
      </c>
      <c r="G328" s="3">
        <f t="shared" si="192"/>
        <v>0</v>
      </c>
      <c r="H328" s="3">
        <f t="shared" si="192"/>
        <v>0</v>
      </c>
      <c r="I328" s="3">
        <f t="shared" si="192"/>
        <v>0</v>
      </c>
      <c r="J328" s="3">
        <f t="shared" si="192"/>
        <v>0</v>
      </c>
      <c r="K328" s="3">
        <f t="shared" si="192"/>
        <v>0</v>
      </c>
      <c r="L328" s="3">
        <f t="shared" si="192"/>
        <v>0</v>
      </c>
      <c r="M328" s="3">
        <f t="shared" si="192"/>
        <v>0</v>
      </c>
      <c r="N328" s="3">
        <f t="shared" si="192"/>
        <v>0</v>
      </c>
      <c r="O328" s="3">
        <f t="shared" si="192"/>
        <v>0</v>
      </c>
      <c r="P328" s="3">
        <f t="shared" si="164"/>
        <v>0</v>
      </c>
      <c r="Q328" s="3"/>
      <c r="R328" s="3">
        <v>0</v>
      </c>
      <c r="S328" s="3">
        <f t="shared" si="158"/>
        <v>0</v>
      </c>
      <c r="T328" s="3"/>
      <c r="U328" s="3"/>
      <c r="V328" s="3"/>
      <c r="W328" s="3"/>
    </row>
    <row r="329" spans="2:23" ht="12.75">
      <c r="B329" s="2" t="s">
        <v>33</v>
      </c>
      <c r="C329" s="2"/>
      <c r="D329" s="3">
        <f aca="true" t="shared" si="193" ref="D329:O329">-D262+D61</f>
        <v>0</v>
      </c>
      <c r="E329" s="3">
        <f t="shared" si="193"/>
        <v>0</v>
      </c>
      <c r="F329" s="3">
        <f t="shared" si="193"/>
        <v>0</v>
      </c>
      <c r="G329" s="3">
        <f t="shared" si="193"/>
        <v>0</v>
      </c>
      <c r="H329" s="3">
        <f t="shared" si="193"/>
        <v>0</v>
      </c>
      <c r="I329" s="3">
        <f t="shared" si="193"/>
        <v>0</v>
      </c>
      <c r="J329" s="3">
        <f t="shared" si="193"/>
        <v>0</v>
      </c>
      <c r="K329" s="3">
        <f t="shared" si="193"/>
        <v>0</v>
      </c>
      <c r="L329" s="3">
        <f t="shared" si="193"/>
        <v>0</v>
      </c>
      <c r="M329" s="3">
        <f t="shared" si="193"/>
        <v>0</v>
      </c>
      <c r="N329" s="3">
        <f t="shared" si="193"/>
        <v>0</v>
      </c>
      <c r="O329" s="3">
        <f t="shared" si="193"/>
        <v>0</v>
      </c>
      <c r="P329" s="3">
        <f t="shared" si="164"/>
        <v>0</v>
      </c>
      <c r="Q329" s="3"/>
      <c r="R329" s="3">
        <v>18000</v>
      </c>
      <c r="S329" s="3">
        <f t="shared" si="158"/>
        <v>18000</v>
      </c>
      <c r="T329" s="3"/>
      <c r="U329" s="14"/>
      <c r="V329" s="3"/>
      <c r="W329" s="3"/>
    </row>
    <row r="330" spans="2:23" ht="12.75">
      <c r="B330" s="2" t="s">
        <v>34</v>
      </c>
      <c r="C330" s="2"/>
      <c r="D330" s="3">
        <f aca="true" t="shared" si="194" ref="D330:O330">-D263+D62</f>
        <v>0</v>
      </c>
      <c r="E330" s="3">
        <f t="shared" si="194"/>
        <v>0</v>
      </c>
      <c r="F330" s="3">
        <f t="shared" si="194"/>
        <v>0</v>
      </c>
      <c r="G330" s="3">
        <f t="shared" si="194"/>
        <v>0</v>
      </c>
      <c r="H330" s="3">
        <f t="shared" si="194"/>
        <v>0</v>
      </c>
      <c r="I330" s="3">
        <f t="shared" si="194"/>
        <v>0</v>
      </c>
      <c r="J330" s="3">
        <f t="shared" si="194"/>
        <v>0</v>
      </c>
      <c r="K330" s="3">
        <f t="shared" si="194"/>
        <v>0</v>
      </c>
      <c r="L330" s="3">
        <f t="shared" si="194"/>
        <v>0</v>
      </c>
      <c r="M330" s="3">
        <f t="shared" si="194"/>
        <v>0</v>
      </c>
      <c r="N330" s="3">
        <f t="shared" si="194"/>
        <v>0</v>
      </c>
      <c r="O330" s="3">
        <f t="shared" si="194"/>
        <v>0</v>
      </c>
      <c r="P330" s="3">
        <f t="shared" si="164"/>
        <v>0</v>
      </c>
      <c r="Q330" s="3"/>
      <c r="R330" s="3"/>
      <c r="S330" s="3"/>
      <c r="T330" s="3"/>
      <c r="U330" s="14"/>
      <c r="V330" s="3"/>
      <c r="W330" s="3"/>
    </row>
    <row r="331" spans="2:23" ht="12.75">
      <c r="B331" s="2" t="s">
        <v>84</v>
      </c>
      <c r="C331" s="2"/>
      <c r="D331" s="5">
        <f aca="true" t="shared" si="195" ref="D331:O331">-D264+D63</f>
        <v>0</v>
      </c>
      <c r="E331" s="5">
        <f t="shared" si="195"/>
        <v>0</v>
      </c>
      <c r="F331" s="5">
        <f t="shared" si="195"/>
        <v>0</v>
      </c>
      <c r="G331" s="5">
        <f t="shared" si="195"/>
        <v>0</v>
      </c>
      <c r="H331" s="5">
        <f t="shared" si="195"/>
        <v>0</v>
      </c>
      <c r="I331" s="5">
        <f t="shared" si="195"/>
        <v>0</v>
      </c>
      <c r="J331" s="5">
        <f t="shared" si="195"/>
        <v>0</v>
      </c>
      <c r="K331" s="5">
        <f t="shared" si="195"/>
        <v>0</v>
      </c>
      <c r="L331" s="5">
        <f t="shared" si="195"/>
        <v>0</v>
      </c>
      <c r="M331" s="5">
        <f t="shared" si="195"/>
        <v>0</v>
      </c>
      <c r="N331" s="5">
        <f t="shared" si="195"/>
        <v>0</v>
      </c>
      <c r="O331" s="5">
        <f t="shared" si="195"/>
        <v>0</v>
      </c>
      <c r="P331" s="5">
        <f t="shared" si="164"/>
        <v>0</v>
      </c>
      <c r="Q331" s="3"/>
      <c r="R331" s="5">
        <v>0</v>
      </c>
      <c r="S331" s="5">
        <f t="shared" si="158"/>
        <v>0</v>
      </c>
      <c r="T331" s="3"/>
      <c r="U331" s="3"/>
      <c r="V331" s="3"/>
      <c r="W331" s="3"/>
    </row>
    <row r="332" spans="1:23" s="6" customFormat="1" ht="12.75">
      <c r="A332" s="6" t="s">
        <v>59</v>
      </c>
      <c r="D332" s="7">
        <f aca="true" t="shared" si="196" ref="D332:O332">-D265+D64</f>
        <v>0</v>
      </c>
      <c r="E332" s="7">
        <f t="shared" si="196"/>
        <v>0</v>
      </c>
      <c r="F332" s="7">
        <f t="shared" si="196"/>
        <v>0</v>
      </c>
      <c r="G332" s="7">
        <f t="shared" si="196"/>
        <v>0</v>
      </c>
      <c r="H332" s="7">
        <f t="shared" si="196"/>
        <v>0</v>
      </c>
      <c r="I332" s="7">
        <f t="shared" si="196"/>
        <v>0</v>
      </c>
      <c r="J332" s="7">
        <f t="shared" si="196"/>
        <v>0</v>
      </c>
      <c r="K332" s="7">
        <f t="shared" si="196"/>
        <v>0</v>
      </c>
      <c r="L332" s="7">
        <f t="shared" si="196"/>
        <v>0</v>
      </c>
      <c r="M332" s="7">
        <f t="shared" si="196"/>
        <v>0</v>
      </c>
      <c r="N332" s="7">
        <f t="shared" si="196"/>
        <v>0</v>
      </c>
      <c r="O332" s="7">
        <f t="shared" si="196"/>
        <v>0</v>
      </c>
      <c r="P332" s="7">
        <f t="shared" si="164"/>
        <v>0</v>
      </c>
      <c r="R332" s="7">
        <f>SUM(R291:R331)</f>
        <v>321120</v>
      </c>
      <c r="S332" s="7">
        <f>SUM(S291:S331)</f>
        <v>321120</v>
      </c>
      <c r="T332" s="8"/>
      <c r="U332" s="8"/>
      <c r="V332" s="8"/>
      <c r="W332" s="8"/>
    </row>
    <row r="333" spans="4:23" ht="5.25" customHeight="1">
      <c r="D333" s="3"/>
      <c r="E333" s="3"/>
      <c r="F333" s="3"/>
      <c r="G333" s="3"/>
      <c r="H333" s="3"/>
      <c r="I333" s="3"/>
      <c r="J333" s="15"/>
      <c r="K333" s="15"/>
      <c r="L333" s="19"/>
      <c r="M333" s="15"/>
      <c r="N333" s="19"/>
      <c r="O333" s="19"/>
      <c r="P333" s="3"/>
      <c r="Q333" s="3"/>
      <c r="R333" s="3"/>
      <c r="S333" s="3"/>
      <c r="T333" s="3"/>
      <c r="U333" s="3"/>
      <c r="V333" s="3"/>
      <c r="W333" s="3"/>
    </row>
    <row r="334" spans="1:23" s="12" customFormat="1" ht="13.5" thickBot="1">
      <c r="A334" s="9" t="s">
        <v>60</v>
      </c>
      <c r="B334" s="9"/>
      <c r="C334" s="9"/>
      <c r="D334" s="10">
        <f>+D332+D289</f>
        <v>0</v>
      </c>
      <c r="E334" s="10">
        <f aca="true" t="shared" si="197" ref="E334:P334">+E332+E289</f>
        <v>0</v>
      </c>
      <c r="F334" s="10">
        <f t="shared" si="197"/>
        <v>0</v>
      </c>
      <c r="G334" s="10">
        <f t="shared" si="197"/>
        <v>0</v>
      </c>
      <c r="H334" s="10">
        <f t="shared" si="197"/>
        <v>0</v>
      </c>
      <c r="I334" s="10">
        <f t="shared" si="197"/>
        <v>0</v>
      </c>
      <c r="J334" s="10">
        <f t="shared" si="197"/>
        <v>0</v>
      </c>
      <c r="K334" s="10">
        <f t="shared" si="197"/>
        <v>0</v>
      </c>
      <c r="L334" s="61">
        <f t="shared" si="197"/>
        <v>0</v>
      </c>
      <c r="M334" s="10">
        <f t="shared" si="197"/>
        <v>0</v>
      </c>
      <c r="N334" s="61">
        <f t="shared" si="197"/>
        <v>0</v>
      </c>
      <c r="O334" s="61">
        <f t="shared" si="197"/>
        <v>0</v>
      </c>
      <c r="P334" s="10">
        <f t="shared" si="197"/>
        <v>0</v>
      </c>
      <c r="Q334" s="3">
        <f>-P66+P267-P334</f>
        <v>0</v>
      </c>
      <c r="R334" s="10">
        <f>+R289-R332</f>
        <v>-174470</v>
      </c>
      <c r="S334" s="10">
        <f>+P334-R334</f>
        <v>174470</v>
      </c>
      <c r="T334" s="11"/>
      <c r="U334" s="11"/>
      <c r="V334" s="11"/>
      <c r="W334" s="11"/>
    </row>
    <row r="335" spans="4:23" ht="13.5" thickTop="1">
      <c r="D335" s="3"/>
      <c r="E335" s="3"/>
      <c r="F335" s="3"/>
      <c r="G335" s="3"/>
      <c r="H335" s="3"/>
      <c r="I335" s="3"/>
      <c r="J335" s="15"/>
      <c r="K335" s="15"/>
      <c r="L335" s="15"/>
      <c r="M335" s="15"/>
      <c r="N335" s="19"/>
      <c r="O335" s="19"/>
      <c r="P335" s="3"/>
      <c r="Q335" s="3"/>
      <c r="R335" s="3"/>
      <c r="S335" s="3"/>
      <c r="T335" s="3"/>
      <c r="U335" s="3"/>
      <c r="V335" s="3"/>
      <c r="W335" s="3"/>
    </row>
    <row r="336" spans="4:23" ht="12.75">
      <c r="D336" s="3"/>
      <c r="E336" s="3"/>
      <c r="F336" s="3"/>
      <c r="G336" s="3"/>
      <c r="H336" s="3"/>
      <c r="I336" s="3"/>
      <c r="J336" s="15"/>
      <c r="K336" s="15"/>
      <c r="L336" s="15"/>
      <c r="M336" s="15"/>
      <c r="N336" s="19"/>
      <c r="O336" s="19"/>
      <c r="P336" s="3"/>
      <c r="Q336" s="3"/>
      <c r="R336" s="3"/>
      <c r="S336" s="3"/>
      <c r="T336" s="3"/>
      <c r="U336" s="3"/>
      <c r="V336" s="3"/>
      <c r="W336" s="3"/>
    </row>
    <row r="337" spans="4:23" ht="12.75">
      <c r="D337" s="3"/>
      <c r="E337" s="3"/>
      <c r="F337" s="3"/>
      <c r="G337" s="3"/>
      <c r="H337" s="3"/>
      <c r="I337" s="3"/>
      <c r="J337" s="15"/>
      <c r="K337" s="15"/>
      <c r="L337" s="15"/>
      <c r="M337" s="15"/>
      <c r="N337" s="19"/>
      <c r="O337" s="19"/>
      <c r="P337" s="3"/>
      <c r="Q337" s="3"/>
      <c r="R337" s="3"/>
      <c r="S337" s="3"/>
      <c r="T337" s="3"/>
      <c r="U337" s="3"/>
      <c r="V337" s="3"/>
      <c r="W337" s="3"/>
    </row>
  </sheetData>
  <sheetProtection/>
  <printOptions/>
  <pageMargins left="0.25" right="0.25" top="0.75" bottom="0.75" header="0.3" footer="0.3"/>
  <pageSetup horizontalDpi="600" verticalDpi="600" orientation="landscape" scale="65"/>
  <rowBreaks count="4" manualBreakCount="4">
    <brk id="66" max="16" man="1"/>
    <brk id="131" max="16" man="1"/>
    <brk id="196" max="16" man="1"/>
    <brk id="261" max="16" man="1"/>
  </rowBreaks>
  <customProperties>
    <customPr name="EpmWorksheetKeyString_GU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>
  <dimension ref="A3:W356"/>
  <sheetViews>
    <sheetView zoomScale="98" zoomScaleNormal="98" zoomScalePageLayoutView="0" workbookViewId="0" topLeftCell="A1">
      <pane ySplit="4" topLeftCell="A5" activePane="bottomLeft" state="frozen"/>
      <selection pane="topLeft" activeCell="A1" sqref="A1"/>
      <selection pane="bottomLeft" activeCell="P66" sqref="P66"/>
    </sheetView>
  </sheetViews>
  <sheetFormatPr defaultColWidth="11.421875" defaultRowHeight="15"/>
  <cols>
    <col min="1" max="1" width="11.421875" style="134" customWidth="1"/>
    <col min="2" max="2" width="23.8515625" style="134" bestFit="1" customWidth="1"/>
    <col min="3" max="3" width="1.421875" style="134" customWidth="1"/>
    <col min="4" max="9" width="9.140625" style="134" bestFit="1" customWidth="1"/>
    <col min="10" max="15" width="9.140625" style="136" bestFit="1" customWidth="1"/>
    <col min="16" max="16" width="11.8515625" style="134" customWidth="1"/>
    <col min="17" max="17" width="1.1484375" style="134" customWidth="1"/>
    <col min="18" max="18" width="13.28125" style="134" hidden="1" customWidth="1"/>
    <col min="19" max="19" width="12.7109375" style="134" hidden="1" customWidth="1"/>
    <col min="20" max="20" width="1.8515625" style="134" hidden="1" customWidth="1"/>
    <col min="21" max="21" width="49.421875" style="134" customWidth="1"/>
    <col min="22" max="16384" width="11.421875" style="134" customWidth="1"/>
  </cols>
  <sheetData>
    <row r="3" spans="1:21" s="129" customFormat="1" ht="11.25">
      <c r="A3" s="125" t="s">
        <v>128</v>
      </c>
      <c r="B3" s="126"/>
      <c r="C3" s="125"/>
      <c r="D3" s="127" t="s">
        <v>57</v>
      </c>
      <c r="E3" s="127" t="s">
        <v>57</v>
      </c>
      <c r="F3" s="127" t="s">
        <v>57</v>
      </c>
      <c r="G3" s="127" t="s">
        <v>57</v>
      </c>
      <c r="H3" s="127" t="s">
        <v>57</v>
      </c>
      <c r="I3" s="127" t="s">
        <v>57</v>
      </c>
      <c r="J3" s="127" t="s">
        <v>57</v>
      </c>
      <c r="K3" s="127" t="s">
        <v>57</v>
      </c>
      <c r="L3" s="127" t="s">
        <v>57</v>
      </c>
      <c r="M3" s="127" t="s">
        <v>57</v>
      </c>
      <c r="N3" s="127" t="s">
        <v>57</v>
      </c>
      <c r="O3" s="127" t="s">
        <v>57</v>
      </c>
      <c r="P3" s="127" t="s">
        <v>69</v>
      </c>
      <c r="Q3" s="125"/>
      <c r="R3" s="127" t="s">
        <v>56</v>
      </c>
      <c r="S3" s="127"/>
      <c r="T3" s="125"/>
      <c r="U3" s="125"/>
    </row>
    <row r="4" spans="1:21" s="133" customFormat="1" ht="11.25">
      <c r="A4" s="125" t="s">
        <v>72</v>
      </c>
      <c r="B4" s="126" t="s">
        <v>266</v>
      </c>
      <c r="C4" s="126"/>
      <c r="D4" s="130" t="s">
        <v>51</v>
      </c>
      <c r="E4" s="130" t="s">
        <v>37</v>
      </c>
      <c r="F4" s="130" t="s">
        <v>52</v>
      </c>
      <c r="G4" s="130" t="s">
        <v>39</v>
      </c>
      <c r="H4" s="130" t="s">
        <v>40</v>
      </c>
      <c r="I4" s="130" t="s">
        <v>53</v>
      </c>
      <c r="J4" s="130" t="s">
        <v>45</v>
      </c>
      <c r="K4" s="130" t="s">
        <v>46</v>
      </c>
      <c r="L4" s="130" t="s">
        <v>47</v>
      </c>
      <c r="M4" s="130" t="s">
        <v>48</v>
      </c>
      <c r="N4" s="130" t="s">
        <v>49</v>
      </c>
      <c r="O4" s="130" t="s">
        <v>50</v>
      </c>
      <c r="P4" s="130" t="s">
        <v>57</v>
      </c>
      <c r="Q4" s="126"/>
      <c r="R4" s="130" t="s">
        <v>57</v>
      </c>
      <c r="S4" s="130" t="s">
        <v>68</v>
      </c>
      <c r="T4" s="126"/>
      <c r="U4" s="132" t="s">
        <v>70</v>
      </c>
    </row>
    <row r="5" spans="2:3" ht="5.25" customHeight="1">
      <c r="B5" s="135"/>
      <c r="C5" s="135"/>
    </row>
    <row r="6" spans="1:23" ht="11.25">
      <c r="A6" s="129"/>
      <c r="B6" s="135" t="s">
        <v>91</v>
      </c>
      <c r="C6" s="135"/>
      <c r="D6" s="139">
        <f>'Almost Home'!D6+'Joy Operations'!D6+'Fix For Life'!D6+'Snip &amp; Tip'!D6+NLOL!D6</f>
        <v>5430</v>
      </c>
      <c r="E6" s="139">
        <f>'Almost Home'!E6+'Joy Operations'!E6+'Fix For Life'!E6+'Snip &amp; Tip'!E6+NLOL!E6</f>
        <v>5625</v>
      </c>
      <c r="F6" s="139">
        <f>'Almost Home'!F6+'Joy Operations'!F6+'Fix For Life'!F6+'Snip &amp; Tip'!F6+NLOL!F6</f>
        <v>5020</v>
      </c>
      <c r="G6" s="139">
        <f>'Almost Home'!G6+'Joy Operations'!G6+'Fix For Life'!G6+'Snip &amp; Tip'!G6+NLOL!G6</f>
        <v>4425</v>
      </c>
      <c r="H6" s="139">
        <f>'Almost Home'!H6+'Joy Operations'!H6+'Fix For Life'!H6+'Snip &amp; Tip'!H6+NLOL!H6</f>
        <v>5230</v>
      </c>
      <c r="I6" s="139">
        <f>'Almost Home'!I6+'Joy Operations'!I6+'Fix For Life'!I6+'Snip &amp; Tip'!I6+NLOL!I6</f>
        <v>5030</v>
      </c>
      <c r="J6" s="139">
        <f>'Almost Home'!J6+'Joy Operations'!J6+'Fix For Life'!J6+'Snip &amp; Tip'!J6+NLOL!J6</f>
        <v>4050</v>
      </c>
      <c r="K6" s="139">
        <f>'Almost Home'!K6+'Joy Operations'!K6+'Fix For Life'!K6+'Snip &amp; Tip'!K6+NLOL!K6</f>
        <v>4500</v>
      </c>
      <c r="L6" s="139">
        <f>'Almost Home'!L6+'Joy Operations'!L6+'Fix For Life'!L6+'Snip &amp; Tip'!L6+NLOL!L6</f>
        <v>4755</v>
      </c>
      <c r="M6" s="139">
        <f>'Almost Home'!M6+'Joy Operations'!M6+'Fix For Life'!M6+'Snip &amp; Tip'!M6+NLOL!M6</f>
        <v>4995</v>
      </c>
      <c r="N6" s="139">
        <f>'Almost Home'!N6+'Joy Operations'!N6+'Fix For Life'!N6+'Snip &amp; Tip'!N6+NLOL!N6</f>
        <v>4155</v>
      </c>
      <c r="O6" s="139">
        <f>'Almost Home'!O6+'Joy Operations'!O6+'Fix For Life'!O6+'Snip &amp; Tip'!O6+NLOL!O6</f>
        <v>4255</v>
      </c>
      <c r="P6" s="390">
        <f>SUM(D6:O6)</f>
        <v>57470</v>
      </c>
      <c r="Q6" s="139"/>
      <c r="R6" s="139">
        <v>85000</v>
      </c>
      <c r="S6" s="139">
        <f>+P6-R6</f>
        <v>-27530</v>
      </c>
      <c r="T6" s="139"/>
      <c r="U6" s="139"/>
      <c r="V6" s="139"/>
      <c r="W6" s="139"/>
    </row>
    <row r="7" spans="2:23" ht="11.25">
      <c r="B7" s="135" t="s">
        <v>6</v>
      </c>
      <c r="C7" s="135"/>
      <c r="D7" s="139">
        <f>'Almost Home'!D7+'Joy Operations'!D7+'Fix For Life'!D7+'Snip &amp; Tip'!D7+NLOL!D7</f>
        <v>0</v>
      </c>
      <c r="E7" s="139">
        <f>'Almost Home'!E7+'Joy Operations'!E7+'Fix For Life'!E7+'Snip &amp; Tip'!E7+NLOL!E7</f>
        <v>0</v>
      </c>
      <c r="F7" s="139">
        <f>'Almost Home'!F7+'Joy Operations'!F7+'Fix For Life'!F7+'Snip &amp; Tip'!F7+NLOL!F7</f>
        <v>0</v>
      </c>
      <c r="G7" s="139">
        <f>'Almost Home'!G7+'Joy Operations'!G7+'Fix For Life'!G7+'Snip &amp; Tip'!G7+NLOL!G7</f>
        <v>0</v>
      </c>
      <c r="H7" s="139">
        <f>'Almost Home'!H7+'Joy Operations'!H7+'Fix For Life'!H7+'Snip &amp; Tip'!H7+NLOL!H7</f>
        <v>0</v>
      </c>
      <c r="I7" s="139">
        <f>'Almost Home'!I7+'Joy Operations'!I7+'Fix For Life'!I7+'Snip &amp; Tip'!I7+NLOL!I7</f>
        <v>67000</v>
      </c>
      <c r="J7" s="139">
        <f>'Almost Home'!J7+'Joy Operations'!J7+'Fix For Life'!J7+'Snip &amp; Tip'!J7+NLOL!J7</f>
        <v>0</v>
      </c>
      <c r="K7" s="139">
        <f>'Almost Home'!K7+'Joy Operations'!K7+'Fix For Life'!K7+'Snip &amp; Tip'!K7+NLOL!K7</f>
        <v>0</v>
      </c>
      <c r="L7" s="139">
        <f>'Almost Home'!L7+'Joy Operations'!L7+'Fix For Life'!L7+'Snip &amp; Tip'!L7+NLOL!L7</f>
        <v>0</v>
      </c>
      <c r="M7" s="139">
        <f>'Almost Home'!M7+'Joy Operations'!M7+'Fix For Life'!M7+'Snip &amp; Tip'!M7+NLOL!M7</f>
        <v>0</v>
      </c>
      <c r="N7" s="139">
        <f>'Almost Home'!N7+'Joy Operations'!N7+'Fix For Life'!N7+'Snip &amp; Tip'!N7+NLOL!N7</f>
        <v>0</v>
      </c>
      <c r="O7" s="139">
        <f>'Almost Home'!O7+'Joy Operations'!O7+'Fix For Life'!O7+'Snip &amp; Tip'!O7+NLOL!O7</f>
        <v>0</v>
      </c>
      <c r="P7" s="390">
        <f aca="true" t="shared" si="0" ref="P7:P20">SUM(D7:O7)</f>
        <v>67000</v>
      </c>
      <c r="Q7" s="139"/>
      <c r="R7" s="139">
        <v>0</v>
      </c>
      <c r="S7" s="139">
        <f>+P7-R7</f>
        <v>67000</v>
      </c>
      <c r="T7" s="139"/>
      <c r="U7" s="139"/>
      <c r="V7" s="139"/>
      <c r="W7" s="139"/>
    </row>
    <row r="8" spans="2:23" ht="11.25">
      <c r="B8" s="135" t="s">
        <v>7</v>
      </c>
      <c r="C8" s="135"/>
      <c r="D8" s="139">
        <f>'Almost Home'!D8+'Joy Operations'!D8+'Fix For Life'!D8+'Snip &amp; Tip'!D8+NLOL!D8</f>
        <v>0</v>
      </c>
      <c r="E8" s="139">
        <f>'Almost Home'!E8+'Joy Operations'!E8+'Fix For Life'!E8+'Snip &amp; Tip'!E8+NLOL!E8</f>
        <v>0</v>
      </c>
      <c r="F8" s="139">
        <f>'Almost Home'!F8+'Joy Operations'!F8+'Fix For Life'!F8+'Snip &amp; Tip'!F8+NLOL!F8</f>
        <v>0</v>
      </c>
      <c r="G8" s="139">
        <f>'Almost Home'!G8+'Joy Operations'!G8+'Fix For Life'!G8+'Snip &amp; Tip'!G8+NLOL!G8</f>
        <v>0</v>
      </c>
      <c r="H8" s="139">
        <f>'Almost Home'!H8+'Joy Operations'!H8+'Fix For Life'!H8+'Snip &amp; Tip'!H8+NLOL!H8</f>
        <v>0</v>
      </c>
      <c r="I8" s="139">
        <f>'Almost Home'!I8+'Joy Operations'!I8+'Fix For Life'!I8+'Snip &amp; Tip'!I8+NLOL!I8</f>
        <v>0</v>
      </c>
      <c r="J8" s="139">
        <f>'Almost Home'!J8+'Joy Operations'!J8+'Fix For Life'!J8+'Snip &amp; Tip'!J8+NLOL!J8</f>
        <v>0</v>
      </c>
      <c r="K8" s="139">
        <f>'Almost Home'!K8+'Joy Operations'!K8+'Fix For Life'!K8+'Snip &amp; Tip'!K8+NLOL!K8</f>
        <v>0</v>
      </c>
      <c r="L8" s="139">
        <f>'Almost Home'!L8+'Joy Operations'!L8+'Fix For Life'!L8+'Snip &amp; Tip'!L8+NLOL!L8</f>
        <v>0</v>
      </c>
      <c r="M8" s="139">
        <f>'Almost Home'!M8+'Joy Operations'!M8+'Fix For Life'!M8+'Snip &amp; Tip'!M8+NLOL!M8</f>
        <v>0</v>
      </c>
      <c r="N8" s="139">
        <f>'Almost Home'!N8+'Joy Operations'!N8+'Fix For Life'!N8+'Snip &amp; Tip'!N8+NLOL!N8</f>
        <v>0</v>
      </c>
      <c r="O8" s="139">
        <f>'Almost Home'!O8+'Joy Operations'!O8+'Fix For Life'!O8+'Snip &amp; Tip'!O8+NLOL!O8</f>
        <v>0</v>
      </c>
      <c r="P8" s="138">
        <f t="shared" si="0"/>
        <v>0</v>
      </c>
      <c r="Q8" s="139"/>
      <c r="R8" s="139">
        <v>0</v>
      </c>
      <c r="S8" s="139">
        <f>+P8-R8</f>
        <v>0</v>
      </c>
      <c r="T8" s="139"/>
      <c r="U8" s="139"/>
      <c r="V8" s="139"/>
      <c r="W8" s="139"/>
    </row>
    <row r="9" spans="2:23" ht="11.25">
      <c r="B9" s="135" t="s">
        <v>8</v>
      </c>
      <c r="C9" s="135"/>
      <c r="D9" s="139">
        <f>'Almost Home'!D9+'Joy Operations'!D9+'Fix For Life'!D9+'Snip &amp; Tip'!D9+NLOL!D9</f>
        <v>14844</v>
      </c>
      <c r="E9" s="139">
        <f>'Almost Home'!E9+'Joy Operations'!E9+'Fix For Life'!E9+'Snip &amp; Tip'!E9+NLOL!E9</f>
        <v>20181</v>
      </c>
      <c r="F9" s="139">
        <f>'Almost Home'!F9+'Joy Operations'!F9+'Fix For Life'!F9+'Snip &amp; Tip'!F9+NLOL!F9</f>
        <v>19800</v>
      </c>
      <c r="G9" s="139">
        <f>'Almost Home'!G9+'Joy Operations'!G9+'Fix For Life'!G9+'Snip &amp; Tip'!G9+NLOL!G9</f>
        <v>18900</v>
      </c>
      <c r="H9" s="139">
        <f>'Almost Home'!H9+'Joy Operations'!H9+'Fix For Life'!H9+'Snip &amp; Tip'!H9+NLOL!H9</f>
        <v>18900</v>
      </c>
      <c r="I9" s="139">
        <f>'Almost Home'!I9+'Joy Operations'!I9+'Fix For Life'!I9+'Snip &amp; Tip'!I9+NLOL!I9</f>
        <v>17600</v>
      </c>
      <c r="J9" s="139">
        <f>'Almost Home'!J9+'Joy Operations'!J9+'Fix For Life'!J9+'Snip &amp; Tip'!J9+NLOL!J9</f>
        <v>18200</v>
      </c>
      <c r="K9" s="139">
        <f>'Almost Home'!K9+'Joy Operations'!K9+'Fix For Life'!K9+'Snip &amp; Tip'!K9+NLOL!K9</f>
        <v>18500</v>
      </c>
      <c r="L9" s="139">
        <f>'Almost Home'!L9+'Joy Operations'!L9+'Fix For Life'!L9+'Snip &amp; Tip'!L9+NLOL!L9</f>
        <v>19999</v>
      </c>
      <c r="M9" s="139">
        <f>'Almost Home'!M9+'Joy Operations'!M9+'Fix For Life'!M9+'Snip &amp; Tip'!M9+NLOL!M9</f>
        <v>18965</v>
      </c>
      <c r="N9" s="139">
        <f>'Almost Home'!N9+'Joy Operations'!N9+'Fix For Life'!N9+'Snip &amp; Tip'!N9+NLOL!N9</f>
        <v>19829</v>
      </c>
      <c r="O9" s="139">
        <f>'Almost Home'!O9+'Joy Operations'!O9+'Fix For Life'!O9+'Snip &amp; Tip'!O9+NLOL!O9</f>
        <v>19600</v>
      </c>
      <c r="P9" s="382">
        <f t="shared" si="0"/>
        <v>225318</v>
      </c>
      <c r="Q9" s="139"/>
      <c r="R9" s="139">
        <v>18000</v>
      </c>
      <c r="S9" s="139">
        <f>+P9-R9</f>
        <v>207318</v>
      </c>
      <c r="T9" s="139"/>
      <c r="U9" s="139"/>
      <c r="V9" s="139"/>
      <c r="W9" s="139"/>
    </row>
    <row r="10" spans="2:23" ht="11.25">
      <c r="B10" s="135" t="s">
        <v>9</v>
      </c>
      <c r="C10" s="135"/>
      <c r="D10" s="139">
        <f>'Almost Home'!D10+'Joy Operations'!D10+'Fix For Life'!D10+'Snip &amp; Tip'!D10+NLOL!D10</f>
        <v>7917</v>
      </c>
      <c r="E10" s="139">
        <f>'Almost Home'!E10+'Joy Operations'!E10+'Fix For Life'!E10+'Snip &amp; Tip'!E10+NLOL!E10</f>
        <v>7917</v>
      </c>
      <c r="F10" s="139">
        <f>'Almost Home'!F10+'Joy Operations'!F10+'Fix For Life'!F10+'Snip &amp; Tip'!F10+NLOL!F10</f>
        <v>7917</v>
      </c>
      <c r="G10" s="139">
        <f>'Almost Home'!G10+'Joy Operations'!G10+'Fix For Life'!G10+'Snip &amp; Tip'!G10+NLOL!G10</f>
        <v>7863</v>
      </c>
      <c r="H10" s="139">
        <f>'Almost Home'!H10+'Joy Operations'!H10+'Fix For Life'!H10+'Snip &amp; Tip'!H10+NLOL!H10</f>
        <v>7867</v>
      </c>
      <c r="I10" s="139">
        <f>'Almost Home'!I10+'Joy Operations'!I10+'Fix For Life'!I10+'Snip &amp; Tip'!I10+NLOL!I10</f>
        <v>7867</v>
      </c>
      <c r="J10" s="139">
        <f>'Almost Home'!J10+'Joy Operations'!J10+'Fix For Life'!J10+'Snip &amp; Tip'!J10+NLOL!J10</f>
        <v>7867</v>
      </c>
      <c r="K10" s="139">
        <f>'Almost Home'!K10+'Joy Operations'!K10+'Fix For Life'!K10+'Snip &amp; Tip'!K10+NLOL!K10</f>
        <v>7867</v>
      </c>
      <c r="L10" s="139">
        <f>'Almost Home'!L10+'Joy Operations'!L10+'Fix For Life'!L10+'Snip &amp; Tip'!L10+NLOL!L10</f>
        <v>7867</v>
      </c>
      <c r="M10" s="139">
        <f>'Almost Home'!M10+'Joy Operations'!M10+'Fix For Life'!M10+'Snip &amp; Tip'!M10+NLOL!M10</f>
        <v>7867</v>
      </c>
      <c r="N10" s="139">
        <f>'Almost Home'!N10+'Joy Operations'!N10+'Fix For Life'!N10+'Snip &amp; Tip'!N10+NLOL!N10</f>
        <v>7867</v>
      </c>
      <c r="O10" s="139">
        <f>'Almost Home'!O10+'Joy Operations'!O10+'Fix For Life'!O10+'Snip &amp; Tip'!O10+NLOL!O10</f>
        <v>7917</v>
      </c>
      <c r="P10" s="390">
        <f t="shared" si="0"/>
        <v>94600</v>
      </c>
      <c r="Q10" s="139"/>
      <c r="R10" s="139">
        <v>0</v>
      </c>
      <c r="S10" s="139">
        <f>+P10-R10</f>
        <v>94600</v>
      </c>
      <c r="T10" s="139"/>
      <c r="U10" s="139"/>
      <c r="V10" s="139"/>
      <c r="W10" s="139"/>
    </row>
    <row r="11" spans="2:23" ht="11.25">
      <c r="B11" s="135" t="s">
        <v>10</v>
      </c>
      <c r="C11" s="135"/>
      <c r="D11" s="139">
        <f>'Almost Home'!D11+'Joy Operations'!D11+'Fix For Life'!D11+'Snip &amp; Tip'!D11+NLOL!D11</f>
        <v>250</v>
      </c>
      <c r="E11" s="139">
        <f>'Almost Home'!E11+'Joy Operations'!E11+'Fix For Life'!E11+'Snip &amp; Tip'!E11+NLOL!E11</f>
        <v>250</v>
      </c>
      <c r="F11" s="139">
        <f>'Almost Home'!F11+'Joy Operations'!F11+'Fix For Life'!F11+'Snip &amp; Tip'!F11+NLOL!F11</f>
        <v>250</v>
      </c>
      <c r="G11" s="139">
        <f>'Almost Home'!G11+'Joy Operations'!G11+'Fix For Life'!G11+'Snip &amp; Tip'!G11+NLOL!G11</f>
        <v>250</v>
      </c>
      <c r="H11" s="139">
        <f>'Almost Home'!H11+'Joy Operations'!H11+'Fix For Life'!H11+'Snip &amp; Tip'!H11+NLOL!H11</f>
        <v>250</v>
      </c>
      <c r="I11" s="139">
        <f>'Almost Home'!I11+'Joy Operations'!I11+'Fix For Life'!I11+'Snip &amp; Tip'!I11+NLOL!I11</f>
        <v>250</v>
      </c>
      <c r="J11" s="139">
        <f>'Almost Home'!J11+'Joy Operations'!J11+'Fix For Life'!J11+'Snip &amp; Tip'!J11+NLOL!J11</f>
        <v>250</v>
      </c>
      <c r="K11" s="139">
        <f>'Almost Home'!K11+'Joy Operations'!K11+'Fix For Life'!K11+'Snip &amp; Tip'!K11+NLOL!K11</f>
        <v>250</v>
      </c>
      <c r="L11" s="139">
        <f>'Almost Home'!L11+'Joy Operations'!L11+'Fix For Life'!L11+'Snip &amp; Tip'!L11+NLOL!L11</f>
        <v>250</v>
      </c>
      <c r="M11" s="139">
        <f>'Almost Home'!M11+'Joy Operations'!M11+'Fix For Life'!M11+'Snip &amp; Tip'!M11+NLOL!M11</f>
        <v>250</v>
      </c>
      <c r="N11" s="139">
        <f>'Almost Home'!N11+'Joy Operations'!N11+'Fix For Life'!N11+'Snip &amp; Tip'!N11+NLOL!N11</f>
        <v>250</v>
      </c>
      <c r="O11" s="139">
        <f>'Almost Home'!O11+'Joy Operations'!O11+'Fix For Life'!O11+'Snip &amp; Tip'!O11+NLOL!O11</f>
        <v>250</v>
      </c>
      <c r="P11" s="390">
        <f t="shared" si="0"/>
        <v>3000</v>
      </c>
      <c r="Q11" s="139"/>
      <c r="R11" s="139">
        <v>18000</v>
      </c>
      <c r="S11" s="139">
        <f aca="true" t="shared" si="1" ref="S11:S21">+P11-R11</f>
        <v>-15000</v>
      </c>
      <c r="T11" s="139"/>
      <c r="U11" s="139"/>
      <c r="V11" s="139"/>
      <c r="W11" s="139"/>
    </row>
    <row r="12" spans="2:23" ht="11.25">
      <c r="B12" s="135" t="s">
        <v>11</v>
      </c>
      <c r="C12" s="135"/>
      <c r="D12" s="139">
        <f>'Almost Home'!D12+'Joy Operations'!D12+'Fix For Life'!D12+'Snip &amp; Tip'!D12+NLOL!D12</f>
        <v>0</v>
      </c>
      <c r="E12" s="139">
        <f>'Almost Home'!E12+'Joy Operations'!E12+'Fix For Life'!E12+'Snip &amp; Tip'!E12+NLOL!E12</f>
        <v>0</v>
      </c>
      <c r="F12" s="139">
        <f>'Almost Home'!F12+'Joy Operations'!F12+'Fix For Life'!F12+'Snip &amp; Tip'!F12+NLOL!F12</f>
        <v>0</v>
      </c>
      <c r="G12" s="139">
        <f>'Almost Home'!G12+'Joy Operations'!G12+'Fix For Life'!G12+'Snip &amp; Tip'!G12+NLOL!G12</f>
        <v>0</v>
      </c>
      <c r="H12" s="139">
        <f>'Almost Home'!H12+'Joy Operations'!H12+'Fix For Life'!H12+'Snip &amp; Tip'!H12+NLOL!H12</f>
        <v>0</v>
      </c>
      <c r="I12" s="139">
        <f>'Almost Home'!I12+'Joy Operations'!I12+'Fix For Life'!I12+'Snip &amp; Tip'!I12+NLOL!I12</f>
        <v>0</v>
      </c>
      <c r="J12" s="139">
        <f>'Almost Home'!J12+'Joy Operations'!J12+'Fix For Life'!J12+'Snip &amp; Tip'!J12+NLOL!J12</f>
        <v>0</v>
      </c>
      <c r="K12" s="139">
        <f>'Almost Home'!K12+'Joy Operations'!K12+'Fix For Life'!K12+'Snip &amp; Tip'!K12+NLOL!K12</f>
        <v>0</v>
      </c>
      <c r="L12" s="139">
        <f>'Almost Home'!L12+'Joy Operations'!L12+'Fix For Life'!L12+'Snip &amp; Tip'!L12+NLOL!L12</f>
        <v>0</v>
      </c>
      <c r="M12" s="139">
        <f>'Almost Home'!M12+'Joy Operations'!M12+'Fix For Life'!M12+'Snip &amp; Tip'!M12+NLOL!M12</f>
        <v>0</v>
      </c>
      <c r="N12" s="139">
        <f>'Almost Home'!N12+'Joy Operations'!N12+'Fix For Life'!N12+'Snip &amp; Tip'!N12+NLOL!N12</f>
        <v>0</v>
      </c>
      <c r="O12" s="139">
        <f>'Almost Home'!O12+'Joy Operations'!O12+'Fix For Life'!O12+'Snip &amp; Tip'!O12+NLOL!O12</f>
        <v>0</v>
      </c>
      <c r="P12" s="138">
        <f t="shared" si="0"/>
        <v>0</v>
      </c>
      <c r="Q12" s="139"/>
      <c r="R12" s="139">
        <v>0</v>
      </c>
      <c r="S12" s="139">
        <f t="shared" si="1"/>
        <v>0</v>
      </c>
      <c r="T12" s="139"/>
      <c r="U12" s="139"/>
      <c r="V12" s="139"/>
      <c r="W12" s="139"/>
    </row>
    <row r="13" spans="2:23" ht="11.25">
      <c r="B13" s="135" t="s">
        <v>78</v>
      </c>
      <c r="C13" s="141"/>
      <c r="D13" s="139">
        <f>'Almost Home'!D13+'Joy Operations'!D13+'Fix For Life'!D13+'Snip &amp; Tip'!D13+NLOL!D13</f>
        <v>1025</v>
      </c>
      <c r="E13" s="139">
        <f>'Almost Home'!E13+'Joy Operations'!E13+'Fix For Life'!E13+'Snip &amp; Tip'!E13+NLOL!E13</f>
        <v>1025</v>
      </c>
      <c r="F13" s="139">
        <f>'Almost Home'!F13</f>
        <v>1025</v>
      </c>
      <c r="G13" s="139">
        <f>'Almost Home'!G13+'Joy Operations'!G13+'Fix For Life'!G13+'Snip &amp; Tip'!G13+NLOL!G13</f>
        <v>1025</v>
      </c>
      <c r="H13" s="139">
        <f>'Almost Home'!H13+'Joy Operations'!H13+'Fix For Life'!H13+'Snip &amp; Tip'!H13+NLOL!H13</f>
        <v>1025</v>
      </c>
      <c r="I13" s="139">
        <f>'Almost Home'!I13+'Joy Operations'!I13+'Fix For Life'!I13+'Snip &amp; Tip'!I13+NLOL!I13</f>
        <v>1025</v>
      </c>
      <c r="J13" s="139">
        <f>'Almost Home'!J13+'Joy Operations'!J13+'Fix For Life'!J13+'Snip &amp; Tip'!J13+NLOL!J13</f>
        <v>1025</v>
      </c>
      <c r="K13" s="139">
        <f>'Almost Home'!K13+'Joy Operations'!K13+'Fix For Life'!K13+'Snip &amp; Tip'!K13+NLOL!K13</f>
        <v>1025</v>
      </c>
      <c r="L13" s="139">
        <f>'Almost Home'!L13+'Joy Operations'!L13+'Fix For Life'!L13+'Snip &amp; Tip'!L13+NLOL!L13</f>
        <v>1025</v>
      </c>
      <c r="M13" s="139">
        <f>'Almost Home'!M13+'Joy Operations'!M13+'Fix For Life'!M13+'Snip &amp; Tip'!M13+NLOL!M13</f>
        <v>1025</v>
      </c>
      <c r="N13" s="139">
        <f>'Almost Home'!N13+'Joy Operations'!N13+'Fix For Life'!N13+'Snip &amp; Tip'!N13+NLOL!N13</f>
        <v>1025</v>
      </c>
      <c r="O13" s="139">
        <f>'Almost Home'!O13+'Joy Operations'!O13+'Fix For Life'!O13+'Snip &amp; Tip'!O13+NLOL!O13</f>
        <v>1025</v>
      </c>
      <c r="P13" s="390">
        <f t="shared" si="0"/>
        <v>12300</v>
      </c>
      <c r="Q13" s="139"/>
      <c r="R13" s="139">
        <v>0</v>
      </c>
      <c r="S13" s="139">
        <f t="shared" si="1"/>
        <v>12300</v>
      </c>
      <c r="T13" s="139"/>
      <c r="U13" s="139"/>
      <c r="V13" s="139"/>
      <c r="W13" s="139"/>
    </row>
    <row r="14" spans="2:23" ht="11.25">
      <c r="B14" s="135" t="s">
        <v>89</v>
      </c>
      <c r="C14" s="135"/>
      <c r="D14" s="139">
        <f>'Almost Home'!D14+'Joy Operations'!D14+'Fix For Life'!D14+'Snip &amp; Tip'!D14+NLOL!D14</f>
        <v>0</v>
      </c>
      <c r="E14" s="139">
        <f>'Almost Home'!E14+'Joy Operations'!E14+'Fix For Life'!E14+'Snip &amp; Tip'!E14+NLOL!E14</f>
        <v>10000</v>
      </c>
      <c r="F14" s="139">
        <f>'Almost Home'!F14+'Joy Operations'!F14+'Fix For Life'!F14+'Snip &amp; Tip'!F14+NLOL!F14</f>
        <v>0</v>
      </c>
      <c r="G14" s="139">
        <f>'Almost Home'!G14+'Joy Operations'!G14+'Fix For Life'!G14+'Snip &amp; Tip'!G14+NLOL!G14</f>
        <v>0</v>
      </c>
      <c r="H14" s="139">
        <f>'Almost Home'!H14+'Joy Operations'!H14+'Fix For Life'!H14+'Snip &amp; Tip'!H14+NLOL!H14</f>
        <v>0</v>
      </c>
      <c r="I14" s="139">
        <f>'Almost Home'!I14+'Joy Operations'!I14+'Fix For Life'!I14+'Snip &amp; Tip'!I14+NLOL!I14</f>
        <v>0</v>
      </c>
      <c r="J14" s="139">
        <f>'Almost Home'!J14+'Joy Operations'!J14+'Fix For Life'!J14+'Snip &amp; Tip'!J14+NLOL!J14</f>
        <v>0</v>
      </c>
      <c r="K14" s="139">
        <f>'Almost Home'!K14+'Joy Operations'!K14+'Fix For Life'!K14+'Snip &amp; Tip'!K14+NLOL!K14</f>
        <v>0</v>
      </c>
      <c r="L14" s="139">
        <f>'Almost Home'!L14+'Joy Operations'!L14+'Fix For Life'!L14+'Snip &amp; Tip'!L14+NLOL!L14</f>
        <v>0</v>
      </c>
      <c r="M14" s="139">
        <f>'Almost Home'!M14+'Joy Operations'!M14+'Fix For Life'!M14+'Snip &amp; Tip'!M14+NLOL!M14</f>
        <v>0</v>
      </c>
      <c r="N14" s="139">
        <f>'Almost Home'!N14+'Joy Operations'!N14+'Fix For Life'!N14+'Snip &amp; Tip'!N14+NLOL!N14</f>
        <v>0</v>
      </c>
      <c r="O14" s="139">
        <f>'Almost Home'!O14+'Joy Operations'!O14+'Fix For Life'!O14+'Snip &amp; Tip'!O14+NLOL!O14</f>
        <v>0</v>
      </c>
      <c r="P14" s="390">
        <f t="shared" si="0"/>
        <v>10000</v>
      </c>
      <c r="Q14" s="139"/>
      <c r="R14" s="139">
        <v>0</v>
      </c>
      <c r="S14" s="139">
        <f t="shared" si="1"/>
        <v>10000</v>
      </c>
      <c r="T14" s="139"/>
      <c r="U14" s="139"/>
      <c r="V14" s="139"/>
      <c r="W14" s="139"/>
    </row>
    <row r="15" spans="2:23" ht="11.25">
      <c r="B15" s="135" t="s">
        <v>12</v>
      </c>
      <c r="C15" s="135"/>
      <c r="D15" s="139">
        <f>'Almost Home'!D15+'Joy Operations'!D15+'Fix For Life'!D15+'Snip &amp; Tip'!D15+NLOL!D15</f>
        <v>50</v>
      </c>
      <c r="E15" s="139">
        <f>'Almost Home'!E15+'Joy Operations'!E15+'Fix For Life'!E15+'Snip &amp; Tip'!E15+NLOL!E15</f>
        <v>50</v>
      </c>
      <c r="F15" s="139">
        <f>'Almost Home'!F15+'Joy Operations'!F15+'Fix For Life'!F15+'Snip &amp; Tip'!F15+NLOL!F15</f>
        <v>50</v>
      </c>
      <c r="G15" s="139">
        <f>'Almost Home'!G15+'Joy Operations'!G15+'Fix For Life'!G15+'Snip &amp; Tip'!G15+NLOL!G15</f>
        <v>50</v>
      </c>
      <c r="H15" s="139">
        <f>'Almost Home'!H15+'Joy Operations'!H15+'Fix For Life'!H15+'Snip &amp; Tip'!H15+NLOL!H15</f>
        <v>50</v>
      </c>
      <c r="I15" s="139">
        <f>'Almost Home'!I15+'Joy Operations'!I15+'Fix For Life'!I15+'Snip &amp; Tip'!I15+NLOL!I15</f>
        <v>50</v>
      </c>
      <c r="J15" s="139">
        <f>'Almost Home'!J15+'Joy Operations'!J15+'Fix For Life'!J15+'Snip &amp; Tip'!J15+NLOL!J15</f>
        <v>50</v>
      </c>
      <c r="K15" s="139">
        <f>'Almost Home'!K15+'Joy Operations'!K15+'Fix For Life'!K15+'Snip &amp; Tip'!K15+NLOL!K15</f>
        <v>50</v>
      </c>
      <c r="L15" s="139">
        <f>'Almost Home'!L15+'Joy Operations'!L15+'Fix For Life'!L15+'Snip &amp; Tip'!L15+NLOL!L15</f>
        <v>50</v>
      </c>
      <c r="M15" s="139">
        <f>'Almost Home'!M15+'Joy Operations'!M15+'Fix For Life'!M15+'Snip &amp; Tip'!M15+NLOL!M15</f>
        <v>50</v>
      </c>
      <c r="N15" s="139">
        <f>'Almost Home'!N15+'Joy Operations'!N15+'Fix For Life'!N15+'Snip &amp; Tip'!N15+NLOL!N15</f>
        <v>50</v>
      </c>
      <c r="O15" s="139">
        <f>'Almost Home'!O15+'Joy Operations'!O15+'Fix For Life'!O15+'Snip &amp; Tip'!O15+NLOL!O15</f>
        <v>50</v>
      </c>
      <c r="P15" s="390">
        <f t="shared" si="0"/>
        <v>600</v>
      </c>
      <c r="Q15" s="139"/>
      <c r="R15" s="139">
        <v>250</v>
      </c>
      <c r="S15" s="139">
        <f t="shared" si="1"/>
        <v>350</v>
      </c>
      <c r="T15" s="139"/>
      <c r="U15" s="139"/>
      <c r="V15" s="139"/>
      <c r="W15" s="139"/>
    </row>
    <row r="16" spans="2:23" ht="11.25">
      <c r="B16" s="135" t="s">
        <v>172</v>
      </c>
      <c r="C16" s="135"/>
      <c r="D16" s="139">
        <f>'Almost Home'!D16+'Joy Operations'!D16+'Fix For Life'!D16+'Snip &amp; Tip'!D16+NLOL!D16</f>
        <v>1200</v>
      </c>
      <c r="E16" s="139">
        <f>'Almost Home'!E16+'Joy Operations'!E16+'Fix For Life'!E16+'Snip &amp; Tip'!E16+NLOL!E16</f>
        <v>1200</v>
      </c>
      <c r="F16" s="139">
        <f>'Almost Home'!F16+'Joy Operations'!F16+'Fix For Life'!F16+'Snip &amp; Tip'!F16+NLOL!F16</f>
        <v>1200</v>
      </c>
      <c r="G16" s="139">
        <f>'Almost Home'!G16+'Joy Operations'!G16+'Fix For Life'!G16+'Snip &amp; Tip'!G16+NLOL!G16</f>
        <v>1200</v>
      </c>
      <c r="H16" s="139">
        <f>'Almost Home'!H16+'Joy Operations'!H16+'Fix For Life'!H16+'Snip &amp; Tip'!H16+NLOL!H16</f>
        <v>1200</v>
      </c>
      <c r="I16" s="139">
        <f>'Almost Home'!I16+'Joy Operations'!I16+'Fix For Life'!I16+'Snip &amp; Tip'!I16+NLOL!I16</f>
        <v>1200</v>
      </c>
      <c r="J16" s="139">
        <f>'Almost Home'!J16+'Joy Operations'!J16+'Fix For Life'!J16+'Snip &amp; Tip'!J16+NLOL!J16</f>
        <v>1200</v>
      </c>
      <c r="K16" s="139">
        <f>'Almost Home'!K16+'Joy Operations'!K16+'Fix For Life'!K16+'Snip &amp; Tip'!K16+NLOL!K16</f>
        <v>1200</v>
      </c>
      <c r="L16" s="139">
        <f>'Almost Home'!L16+'Joy Operations'!L16+'Fix For Life'!L16+'Snip &amp; Tip'!L16+NLOL!L16</f>
        <v>1200</v>
      </c>
      <c r="M16" s="139">
        <f>'Almost Home'!M16+'Joy Operations'!M16+'Fix For Life'!M16+'Snip &amp; Tip'!M16+NLOL!M16</f>
        <v>1200</v>
      </c>
      <c r="N16" s="139">
        <f>'Almost Home'!N16+'Joy Operations'!N16+'Fix For Life'!N16+'Snip &amp; Tip'!N16+NLOL!N16</f>
        <v>1200</v>
      </c>
      <c r="O16" s="139">
        <f>'Almost Home'!O16+'Joy Operations'!O16+'Fix For Life'!O16+'Snip &amp; Tip'!O16+NLOL!O16</f>
        <v>1200</v>
      </c>
      <c r="P16" s="390">
        <f t="shared" si="0"/>
        <v>14400</v>
      </c>
      <c r="Q16" s="139"/>
      <c r="R16" s="139">
        <v>0</v>
      </c>
      <c r="S16" s="139">
        <f t="shared" si="1"/>
        <v>14400</v>
      </c>
      <c r="T16" s="139"/>
      <c r="U16" s="139"/>
      <c r="V16" s="139"/>
      <c r="W16" s="139"/>
    </row>
    <row r="17" spans="2:23" ht="11.25">
      <c r="B17" s="135" t="s">
        <v>90</v>
      </c>
      <c r="C17" s="135"/>
      <c r="D17" s="139">
        <f>'Almost Home'!D17+'Joy Operations'!D17+'Fix For Life'!D17+'Snip &amp; Tip'!D17+NLOL!D17</f>
        <v>29200</v>
      </c>
      <c r="E17" s="139">
        <f>'Almost Home'!E17+'Joy Operations'!E17+'Fix For Life'!E17+'Snip &amp; Tip'!E17+NLOL!E17</f>
        <v>25000</v>
      </c>
      <c r="F17" s="139">
        <f>'Almost Home'!F17+'Joy Operations'!F17+'Fix For Life'!F17+'Snip &amp; Tip'!F17+NLOL!F17</f>
        <v>28500</v>
      </c>
      <c r="G17" s="139">
        <f>'Almost Home'!G17+'Joy Operations'!G17+'Fix For Life'!G17+'Snip &amp; Tip'!G17+NLOL!G17</f>
        <v>24005</v>
      </c>
      <c r="H17" s="139">
        <f>'Almost Home'!H17+'Joy Operations'!H17+'Fix For Life'!H17+'Snip &amp; Tip'!H17+NLOL!H17</f>
        <v>24005</v>
      </c>
      <c r="I17" s="139">
        <f>'Almost Home'!I17+'Joy Operations'!I17+'Fix For Life'!I17+'Snip &amp; Tip'!I17+NLOL!I17</f>
        <v>24005</v>
      </c>
      <c r="J17" s="139">
        <f>'Almost Home'!J17+'Joy Operations'!J17+'Fix For Life'!J17+'Snip &amp; Tip'!J17+NLOL!J17</f>
        <v>24005</v>
      </c>
      <c r="K17" s="139">
        <f>'Almost Home'!K17+'Joy Operations'!K17+'Fix For Life'!K17+'Snip &amp; Tip'!K17+NLOL!K17</f>
        <v>24005</v>
      </c>
      <c r="L17" s="139">
        <f>'Almost Home'!L17+'Joy Operations'!L17+'Fix For Life'!L17+'Snip &amp; Tip'!L17+NLOL!L17</f>
        <v>28500</v>
      </c>
      <c r="M17" s="139">
        <f>'Almost Home'!M17+'Joy Operations'!M17+'Fix For Life'!M17+'Snip &amp; Tip'!M17+NLOL!M17</f>
        <v>24005</v>
      </c>
      <c r="N17" s="139">
        <f>'Almost Home'!N17+'Joy Operations'!N17+'Fix For Life'!N17+'Snip &amp; Tip'!N17+NLOL!N17</f>
        <v>24005</v>
      </c>
      <c r="O17" s="139">
        <f>'Almost Home'!O17+'Joy Operations'!O17+'Fix For Life'!O17+'Snip &amp; Tip'!O17+NLOL!O17</f>
        <v>28500</v>
      </c>
      <c r="P17" s="390">
        <f t="shared" si="0"/>
        <v>307735</v>
      </c>
      <c r="Q17" s="139"/>
      <c r="R17" s="139">
        <v>0</v>
      </c>
      <c r="S17" s="139">
        <f t="shared" si="1"/>
        <v>307735</v>
      </c>
      <c r="T17" s="139"/>
      <c r="U17" s="139"/>
      <c r="V17" s="139"/>
      <c r="W17" s="139"/>
    </row>
    <row r="18" spans="2:23" ht="11.25">
      <c r="B18" s="135" t="s">
        <v>213</v>
      </c>
      <c r="C18" s="135"/>
      <c r="D18" s="139">
        <f>'Almost Home'!D18+'Joy Operations'!D18+'Fix For Life'!D18+'Snip &amp; Tip'!D18+NLOL!D18</f>
        <v>100</v>
      </c>
      <c r="E18" s="139">
        <f>'Almost Home'!E18+'Joy Operations'!E18+'Fix For Life'!E18+'Snip &amp; Tip'!E18+NLOL!E18</f>
        <v>1600</v>
      </c>
      <c r="F18" s="139">
        <f>'Almost Home'!F18+'Joy Operations'!F18+'Fix For Life'!F18+'Snip &amp; Tip'!F18+NLOL!F18</f>
        <v>11600</v>
      </c>
      <c r="G18" s="139">
        <f>'Almost Home'!G18+'Joy Operations'!G18+'Fix For Life'!G18+'Snip &amp; Tip'!G18+NLOL!G18</f>
        <v>18100</v>
      </c>
      <c r="H18" s="139">
        <f>'Almost Home'!H18+'Joy Operations'!H18+'Fix For Life'!H18+'Snip &amp; Tip'!H18+NLOL!H18</f>
        <v>100</v>
      </c>
      <c r="I18" s="139">
        <f>'Almost Home'!I18+'Joy Operations'!I18+'Fix For Life'!I18+'Snip &amp; Tip'!I18+NLOL!I18</f>
        <v>100</v>
      </c>
      <c r="J18" s="139">
        <f>'Almost Home'!J18+'Joy Operations'!J18+'Fix For Life'!J18+'Snip &amp; Tip'!J18+NLOL!J18</f>
        <v>100</v>
      </c>
      <c r="K18" s="139">
        <f>'Almost Home'!K18+'Joy Operations'!K18+'Fix For Life'!K18+'Snip &amp; Tip'!K18+NLOL!K18</f>
        <v>100</v>
      </c>
      <c r="L18" s="139">
        <f>'Almost Home'!L18+'Joy Operations'!L18+'Fix For Life'!L18+'Snip &amp; Tip'!L18+NLOL!L18</f>
        <v>12100</v>
      </c>
      <c r="M18" s="139">
        <f>'Almost Home'!M18+'Joy Operations'!M18+'Fix For Life'!M18+'Snip &amp; Tip'!M18+NLOL!M18</f>
        <v>20100</v>
      </c>
      <c r="N18" s="139">
        <f>'Almost Home'!N18+'Joy Operations'!N18+'Fix For Life'!N18+'Snip &amp; Tip'!N18+NLOL!N18</f>
        <v>7100</v>
      </c>
      <c r="O18" s="139">
        <f>'Almost Home'!O18+'Joy Operations'!O18+'Fix For Life'!O18+'Snip &amp; Tip'!O18+NLOL!O18</f>
        <v>100</v>
      </c>
      <c r="P18" s="390">
        <f t="shared" si="0"/>
        <v>71200</v>
      </c>
      <c r="Q18" s="139"/>
      <c r="R18" s="139"/>
      <c r="S18" s="139"/>
      <c r="T18" s="139"/>
      <c r="U18" s="139"/>
      <c r="V18" s="139"/>
      <c r="W18" s="139"/>
    </row>
    <row r="19" spans="2:23" ht="11.25">
      <c r="B19" s="135"/>
      <c r="C19" s="135"/>
      <c r="D19" s="139">
        <f>'Almost Home'!D19+'Joy Operations'!D19+'Fix For Life'!D19+'Snip &amp; Tip'!D19+NLOL!D19</f>
        <v>0</v>
      </c>
      <c r="E19" s="139">
        <f>'Almost Home'!E19+'Joy Operations'!E19+'Fix For Life'!E19+'Snip &amp; Tip'!E19+NLOL!E19</f>
        <v>0</v>
      </c>
      <c r="F19" s="139">
        <f>'Almost Home'!F19+'Joy Operations'!F19+'Fix For Life'!F19+'Snip &amp; Tip'!F19+NLOL!F19</f>
        <v>0</v>
      </c>
      <c r="G19" s="139">
        <f>'Almost Home'!G19+'Joy Operations'!G19+'Fix For Life'!G19+'Snip &amp; Tip'!G19+NLOL!G19</f>
        <v>0</v>
      </c>
      <c r="H19" s="139">
        <f>'Almost Home'!H19+'Joy Operations'!H19+'Fix For Life'!H19+'Snip &amp; Tip'!H19+NLOL!H19</f>
        <v>0</v>
      </c>
      <c r="I19" s="139">
        <f>'Almost Home'!I19+'Joy Operations'!I19+'Fix For Life'!I19+'Snip &amp; Tip'!I19+NLOL!I19</f>
        <v>0</v>
      </c>
      <c r="J19" s="139">
        <f>'Almost Home'!J19+'Joy Operations'!J19+'Fix For Life'!J19+'Snip &amp; Tip'!J19+NLOL!J19</f>
        <v>0</v>
      </c>
      <c r="K19" s="139">
        <f>'Almost Home'!K19+'Joy Operations'!K19+'Fix For Life'!K19+'Snip &amp; Tip'!K19+NLOL!K19</f>
        <v>0</v>
      </c>
      <c r="L19" s="139">
        <f>'Almost Home'!L19+'Joy Operations'!L19+'Fix For Life'!L19+'Snip &amp; Tip'!L19+NLOL!L19</f>
        <v>0</v>
      </c>
      <c r="M19" s="139">
        <f>'Almost Home'!M19+'Joy Operations'!M19+'Fix For Life'!M19+'Snip &amp; Tip'!M19+NLOL!M19</f>
        <v>0</v>
      </c>
      <c r="N19" s="139">
        <f>'Almost Home'!N19+'Joy Operations'!N19+'Fix For Life'!N19+'Snip &amp; Tip'!N19+NLOL!N19</f>
        <v>0</v>
      </c>
      <c r="O19" s="139">
        <f>'Almost Home'!O19+'Joy Operations'!O19+'Fix For Life'!O19+'Snip &amp; Tip'!O19+NLOL!O19</f>
        <v>0</v>
      </c>
      <c r="P19" s="138">
        <f t="shared" si="0"/>
        <v>0</v>
      </c>
      <c r="Q19" s="139"/>
      <c r="R19" s="139">
        <v>25400</v>
      </c>
      <c r="S19" s="139">
        <f t="shared" si="1"/>
        <v>-25400</v>
      </c>
      <c r="T19" s="139"/>
      <c r="U19" s="139"/>
      <c r="V19" s="139"/>
      <c r="W19" s="139"/>
    </row>
    <row r="20" spans="2:23" ht="11.25">
      <c r="B20" s="135"/>
      <c r="C20" s="135"/>
      <c r="D20" s="142">
        <f>'Almost Home'!D20+'Joy Operations'!D20+'Fix For Life'!D20+'Snip &amp; Tip'!D20+NLOL!D20</f>
        <v>0</v>
      </c>
      <c r="E20" s="142">
        <f>'Almost Home'!E20+'Joy Operations'!E20+'Fix For Life'!E20+'Snip &amp; Tip'!E20+NLOL!E20</f>
        <v>0</v>
      </c>
      <c r="F20" s="142">
        <f>'Almost Home'!F20+'Joy Operations'!F20+'Fix For Life'!F20+'Snip &amp; Tip'!F20+NLOL!F20</f>
        <v>0</v>
      </c>
      <c r="G20" s="142">
        <f>'Almost Home'!G20+'Joy Operations'!G20+'Fix For Life'!G20+'Snip &amp; Tip'!G20+NLOL!G20</f>
        <v>0</v>
      </c>
      <c r="H20" s="142">
        <f>'Almost Home'!H20+'Joy Operations'!H20+'Fix For Life'!H20+'Snip &amp; Tip'!H20+NLOL!H20</f>
        <v>0</v>
      </c>
      <c r="I20" s="142">
        <f>'Almost Home'!I20+'Joy Operations'!I20+'Fix For Life'!I20+'Snip &amp; Tip'!I20+NLOL!I20</f>
        <v>0</v>
      </c>
      <c r="J20" s="142">
        <f>'Almost Home'!J20+'Joy Operations'!J20+'Fix For Life'!J20+'Snip &amp; Tip'!J20+NLOL!J20</f>
        <v>0</v>
      </c>
      <c r="K20" s="142">
        <f>'Almost Home'!K20+'Joy Operations'!K20+'Fix For Life'!K20+'Snip &amp; Tip'!K20+NLOL!K20</f>
        <v>0</v>
      </c>
      <c r="L20" s="142">
        <f>'Almost Home'!L20+'Joy Operations'!L20+'Fix For Life'!L20+'Snip &amp; Tip'!L20+NLOL!L20</f>
        <v>0</v>
      </c>
      <c r="M20" s="142">
        <f>'Almost Home'!M20+'Joy Operations'!M20+'Fix For Life'!M20+'Snip &amp; Tip'!M20+NLOL!M20</f>
        <v>0</v>
      </c>
      <c r="N20" s="142">
        <f>'Almost Home'!N20+'Joy Operations'!N20+'Fix For Life'!N20+'Snip &amp; Tip'!N20+NLOL!N20</f>
        <v>0</v>
      </c>
      <c r="O20" s="142">
        <f>'Almost Home'!O20+'Joy Operations'!O20+'Fix For Life'!O20+'Snip &amp; Tip'!O20+NLOL!O20</f>
        <v>0</v>
      </c>
      <c r="P20" s="142">
        <f t="shared" si="0"/>
        <v>0</v>
      </c>
      <c r="Q20" s="139"/>
      <c r="R20" s="142">
        <v>0</v>
      </c>
      <c r="S20" s="142">
        <f t="shared" si="1"/>
        <v>0</v>
      </c>
      <c r="T20" s="139"/>
      <c r="U20" s="139"/>
      <c r="V20" s="139"/>
      <c r="W20" s="139"/>
    </row>
    <row r="21" spans="1:23" s="145" customFormat="1" ht="11.25">
      <c r="A21" s="145" t="s">
        <v>58</v>
      </c>
      <c r="D21" s="146">
        <f aca="true" t="shared" si="2" ref="D21:P21">SUM(D6:D20)</f>
        <v>60016</v>
      </c>
      <c r="E21" s="146">
        <f t="shared" si="2"/>
        <v>72848</v>
      </c>
      <c r="F21" s="146">
        <f t="shared" si="2"/>
        <v>75362</v>
      </c>
      <c r="G21" s="146">
        <f t="shared" si="2"/>
        <v>75818</v>
      </c>
      <c r="H21" s="146">
        <f t="shared" si="2"/>
        <v>58627</v>
      </c>
      <c r="I21" s="146">
        <f t="shared" si="2"/>
        <v>124127</v>
      </c>
      <c r="J21" s="146">
        <f t="shared" si="2"/>
        <v>56747</v>
      </c>
      <c r="K21" s="146">
        <f t="shared" si="2"/>
        <v>57497</v>
      </c>
      <c r="L21" s="146">
        <f t="shared" si="2"/>
        <v>75746</v>
      </c>
      <c r="M21" s="146">
        <f t="shared" si="2"/>
        <v>78457</v>
      </c>
      <c r="N21" s="146">
        <f t="shared" si="2"/>
        <v>65481</v>
      </c>
      <c r="O21" s="146">
        <f t="shared" si="2"/>
        <v>62897</v>
      </c>
      <c r="P21" s="282">
        <f t="shared" si="2"/>
        <v>863623</v>
      </c>
      <c r="R21" s="146">
        <f>SUM(R6:R20)</f>
        <v>146650</v>
      </c>
      <c r="S21" s="147">
        <f t="shared" si="1"/>
        <v>716973</v>
      </c>
      <c r="T21" s="148"/>
      <c r="U21" s="139"/>
      <c r="V21" s="148"/>
      <c r="W21" s="148"/>
    </row>
    <row r="22" spans="4:23" ht="11.25">
      <c r="D22" s="139">
        <f>'Almost Home'!D21+'Joy Operations'!D21+'Fix For Life'!D21+'Snip &amp; Tip'!D21+NLOL!D21-D21</f>
        <v>0</v>
      </c>
      <c r="E22" s="139">
        <f>'Almost Home'!E21+'Joy Operations'!E21+'Fix For Life'!E21+'Snip &amp; Tip'!E21+NLOL!E21-E21</f>
        <v>0</v>
      </c>
      <c r="F22" s="139">
        <v>0</v>
      </c>
      <c r="G22" s="139">
        <f>'Almost Home'!G21+'Joy Operations'!G21+'Fix For Life'!G21+'Snip &amp; Tip'!G21+NLOL!G21-G21</f>
        <v>0</v>
      </c>
      <c r="H22" s="139">
        <f>'Almost Home'!H21+'Joy Operations'!H21+'Fix For Life'!H21+'Snip &amp; Tip'!H21+NLOL!H21-H21</f>
        <v>0</v>
      </c>
      <c r="I22" s="139">
        <f>'Almost Home'!I21+'Joy Operations'!I21+'Fix For Life'!I21+'Snip &amp; Tip'!I21+NLOL!I21-I21</f>
        <v>0</v>
      </c>
      <c r="J22" s="139">
        <f>'Almost Home'!J21+'Joy Operations'!J21+'Fix For Life'!J21+'Snip &amp; Tip'!J21+NLOL!J21-J21</f>
        <v>0</v>
      </c>
      <c r="K22" s="139">
        <f>'Almost Home'!K21+'Joy Operations'!K21+'Fix For Life'!K21+'Snip &amp; Tip'!K21+NLOL!K21-K21</f>
        <v>0</v>
      </c>
      <c r="L22" s="139">
        <f>'Almost Home'!L21+'Joy Operations'!L21+'Fix For Life'!L21+'Snip &amp; Tip'!L21+NLOL!L21-L21</f>
        <v>0</v>
      </c>
      <c r="M22" s="139">
        <f>'Almost Home'!M21+'Joy Operations'!M21+'Fix For Life'!M21+'Snip &amp; Tip'!M21+NLOL!M21-M21</f>
        <v>0</v>
      </c>
      <c r="N22" s="139">
        <f>'Almost Home'!N21+'Joy Operations'!N21+'Fix For Life'!N21+'Snip &amp; Tip'!N21+NLOL!N21-N21</f>
        <v>0</v>
      </c>
      <c r="O22" s="170">
        <f>'Almost Home'!O21+'Joy Operations'!O21+'Fix For Life'!O21+'Snip &amp; Tip'!O21+NLOL!O21-O21</f>
        <v>0</v>
      </c>
      <c r="P22" s="170">
        <v>0</v>
      </c>
      <c r="Q22" s="139"/>
      <c r="R22" s="139"/>
      <c r="S22" s="139"/>
      <c r="T22" s="139"/>
      <c r="U22" s="139"/>
      <c r="V22" s="139"/>
      <c r="W22" s="139"/>
    </row>
    <row r="23" spans="1:23" ht="11.25">
      <c r="A23" s="129" t="s">
        <v>14</v>
      </c>
      <c r="B23" s="222" t="s">
        <v>79</v>
      </c>
      <c r="C23" s="135"/>
      <c r="D23" s="139">
        <f>'Almost Home'!D23+'Joy Operations'!D23+'Fix For Life'!D23+'Snip &amp; Tip'!D23+NLOL!D23</f>
        <v>33773.479999999996</v>
      </c>
      <c r="E23" s="139">
        <f>'Almost Home'!E23+'Joy Operations'!E23+'Fix For Life'!E23+'Snip &amp; Tip'!E23+NLOL!E23</f>
        <v>33648.28</v>
      </c>
      <c r="F23" s="139">
        <f>'Almost Home'!F23+'Joy Operations'!F23+'Fix For Life'!F23+'Snip &amp; Tip'!F23+NLOL!F23</f>
        <v>42170.1</v>
      </c>
      <c r="G23" s="139">
        <f>'Almost Home'!G23+'Joy Operations'!G23+'Fix For Life'!G23+'Snip &amp; Tip'!G23+NLOL!G23</f>
        <v>33648.28</v>
      </c>
      <c r="H23" s="139">
        <f>'Almost Home'!H23+'Joy Operations'!H23+'Fix For Life'!H23+'Snip &amp; Tip'!H23+NLOL!H23</f>
        <v>36264.28</v>
      </c>
      <c r="I23" s="140">
        <f>'Almost Home'!I23+'Joy Operations'!I23+'Fix For Life'!I23+'Snip &amp; Tip'!I23+NLOL!I23</f>
        <v>47170.259999999995</v>
      </c>
      <c r="J23" s="140">
        <f>'Almost Home'!J23+'Joy Operations'!J23+'Fix For Life'!J23+'Snip &amp; Tip'!J23+NLOL!J23</f>
        <v>33764.28</v>
      </c>
      <c r="K23" s="140">
        <f>'Almost Home'!K23+'Joy Operations'!K23+'Fix For Life'!K23+'Snip &amp; Tip'!K23+NLOL!K23</f>
        <v>33648.28</v>
      </c>
      <c r="L23" s="140">
        <f>'Almost Home'!L23+'Joy Operations'!L23+'Fix For Life'!L23+'Snip &amp; Tip'!L23+NLOL!L23</f>
        <v>42054.1</v>
      </c>
      <c r="M23" s="140">
        <f>'Almost Home'!M23+'Joy Operations'!M23+'Fix For Life'!M23+'Snip &amp; Tip'!M23+NLOL!M23</f>
        <v>33648.28</v>
      </c>
      <c r="N23" s="140">
        <f>'Almost Home'!N23+'Joy Operations'!N23+'Fix For Life'!N23+'Snip &amp; Tip'!N23+NLOL!N23</f>
        <v>36264.28</v>
      </c>
      <c r="O23" s="140">
        <f>'Almost Home'!O23+'Joy Operations'!O23+'Fix For Life'!O23+'Snip &amp; Tip'!O23+NLOL!O23</f>
        <v>47054.09999999999</v>
      </c>
      <c r="P23" s="385">
        <f aca="true" t="shared" si="3" ref="P23:P29">SUM(D23:O23)</f>
        <v>453108</v>
      </c>
      <c r="Q23" s="139"/>
      <c r="R23" s="139">
        <v>176846</v>
      </c>
      <c r="S23" s="139">
        <f>+R23-P23</f>
        <v>-276262</v>
      </c>
      <c r="T23" s="139"/>
      <c r="U23" s="139"/>
      <c r="V23" s="139"/>
      <c r="W23" s="139"/>
    </row>
    <row r="24" spans="1:23" ht="11.25">
      <c r="A24" s="129"/>
      <c r="B24" s="135" t="s">
        <v>80</v>
      </c>
      <c r="C24" s="135"/>
      <c r="D24" s="139">
        <f>'Almost Home'!D24+'Joy Operations'!D24+'Fix For Life'!D24+'Snip &amp; Tip'!D24+NLOL!D24</f>
        <v>0</v>
      </c>
      <c r="E24" s="139">
        <f>'Almost Home'!E24+'Joy Operations'!E24+'Fix For Life'!E24+'Snip &amp; Tip'!E24+NLOL!E24</f>
        <v>0</v>
      </c>
      <c r="F24" s="139">
        <f>'Almost Home'!F24+'Joy Operations'!F24+'Fix For Life'!F24+'Snip &amp; Tip'!F24+NLOL!F24</f>
        <v>0</v>
      </c>
      <c r="G24" s="139">
        <f>'Almost Home'!G24+'Joy Operations'!G24+'Fix For Life'!G24+'Snip &amp; Tip'!G24+NLOL!G24</f>
        <v>0</v>
      </c>
      <c r="H24" s="139">
        <f>'Almost Home'!H24+'Joy Operations'!H24+'Fix For Life'!H24+'Snip &amp; Tip'!H24+NLOL!H24</f>
        <v>0</v>
      </c>
      <c r="I24" s="140">
        <f>'Almost Home'!I24+'Joy Operations'!I24+'Fix For Life'!I24+'Snip &amp; Tip'!I24+NLOL!I24</f>
        <v>0</v>
      </c>
      <c r="J24" s="140">
        <f>'Almost Home'!J24+'Joy Operations'!J24+'Fix For Life'!J24+'Snip &amp; Tip'!J24+NLOL!J24</f>
        <v>0</v>
      </c>
      <c r="K24" s="140">
        <f>'Almost Home'!K24+'Joy Operations'!K24+'Fix For Life'!K24+'Snip &amp; Tip'!K24+NLOL!K24</f>
        <v>0</v>
      </c>
      <c r="L24" s="140">
        <f>'Almost Home'!L24+'Joy Operations'!L24+'Fix For Life'!L24+'Snip &amp; Tip'!L24+NLOL!L24</f>
        <v>0</v>
      </c>
      <c r="M24" s="140">
        <f>'Almost Home'!M24+'Joy Operations'!M24+'Fix For Life'!M24+'Snip &amp; Tip'!M24+NLOL!M24</f>
        <v>0</v>
      </c>
      <c r="N24" s="140">
        <f>'Almost Home'!N24+'Joy Operations'!N24+'Fix For Life'!N24+'Snip &amp; Tip'!N24+NLOL!N24</f>
        <v>0</v>
      </c>
      <c r="O24" s="140">
        <f>'Almost Home'!O24+'Joy Operations'!O24+'Fix For Life'!O24+'Snip &amp; Tip'!O24+NLOL!O24</f>
        <v>0</v>
      </c>
      <c r="P24" s="139">
        <f t="shared" si="3"/>
        <v>0</v>
      </c>
      <c r="Q24" s="139"/>
      <c r="R24" s="139"/>
      <c r="S24" s="139"/>
      <c r="T24" s="139"/>
      <c r="U24" s="139"/>
      <c r="V24" s="139"/>
      <c r="W24" s="139"/>
    </row>
    <row r="25" spans="2:23" ht="11.25">
      <c r="B25" s="222" t="s">
        <v>27</v>
      </c>
      <c r="C25" s="135"/>
      <c r="D25" s="139">
        <f>'Almost Home'!D25+'Joy Operations'!D25+NLOL!D25</f>
        <v>3259.1408199999996</v>
      </c>
      <c r="E25" s="139">
        <f>'Almost Home'!E25+'Joy Operations'!E25+NLOL!E25</f>
        <v>3247.0590200000006</v>
      </c>
      <c r="F25" s="139">
        <f>'Almost Home'!F25+'Joy Operations'!F25+NLOL!F25</f>
        <v>4069.4146499999997</v>
      </c>
      <c r="G25" s="139">
        <f>'Almost Home'!G25+'Joy Operations'!G25+NLOL!G25</f>
        <v>3247.0590200000006</v>
      </c>
      <c r="H25" s="139">
        <f>'Almost Home'!H25+'Joy Operations'!H25+NLOL!H25</f>
        <v>3499.50302</v>
      </c>
      <c r="I25" s="139">
        <f>'Almost Home'!I25+'Joy Operations'!I25+NLOL!I25</f>
        <v>4551.930089999999</v>
      </c>
      <c r="J25" s="139">
        <f>'Almost Home'!J25+'Joy Operations'!J25+NLOL!J25</f>
        <v>3258.25302</v>
      </c>
      <c r="K25" s="139">
        <f>'Almost Home'!K25+'Joy Operations'!K25+NLOL!K25</f>
        <v>3247.0590200000006</v>
      </c>
      <c r="L25" s="139">
        <f>'Almost Home'!L25+'Joy Operations'!L25+NLOL!L25</f>
        <v>4058.2206499999993</v>
      </c>
      <c r="M25" s="139">
        <f>'Almost Home'!M25+'Joy Operations'!M25+NLOL!M25</f>
        <v>3247.0590200000006</v>
      </c>
      <c r="N25" s="139">
        <f>'Almost Home'!N25+'Joy Operations'!N25+NLOL!N25</f>
        <v>3499.50302</v>
      </c>
      <c r="O25" s="139">
        <f>'Almost Home'!O25+'Joy Operations'!O25+NLOL!O25</f>
        <v>4540.720649999999</v>
      </c>
      <c r="P25" s="385">
        <f t="shared" si="3"/>
        <v>43724.922000000006</v>
      </c>
      <c r="Q25" s="139"/>
      <c r="R25" s="139">
        <v>2500</v>
      </c>
      <c r="S25" s="139">
        <f aca="true" t="shared" si="4" ref="S25:S65">+R25-P25</f>
        <v>-41224.922000000006</v>
      </c>
      <c r="T25" s="139"/>
      <c r="U25" s="139"/>
      <c r="V25" s="139"/>
      <c r="W25" s="139"/>
    </row>
    <row r="26" spans="2:23" ht="11.25">
      <c r="B26" s="135" t="s">
        <v>82</v>
      </c>
      <c r="C26" s="135"/>
      <c r="D26" s="139">
        <f>'Almost Home'!D26+'Joy Operations'!D26+'Fix For Life'!D26+'Snip &amp; Tip'!D26+NLOL!D26</f>
        <v>0</v>
      </c>
      <c r="E26" s="139">
        <f>'Almost Home'!E26+'Joy Operations'!E26+'Fix For Life'!E26+'Snip &amp; Tip'!E26+NLOL!E26</f>
        <v>0</v>
      </c>
      <c r="F26" s="139">
        <f>'Almost Home'!F26+'Joy Operations'!F26+'Fix For Life'!F26+'Snip &amp; Tip'!F26+NLOL!F26</f>
        <v>0</v>
      </c>
      <c r="G26" s="139">
        <f>'Almost Home'!G26+'Joy Operations'!G26+'Fix For Life'!G26+'Snip &amp; Tip'!G26+NLOL!G26</f>
        <v>0</v>
      </c>
      <c r="H26" s="139">
        <f>'Almost Home'!H26+'Joy Operations'!H26+'Fix For Life'!H26+'Snip &amp; Tip'!H26+NLOL!H26</f>
        <v>0</v>
      </c>
      <c r="I26" s="140">
        <f>'Almost Home'!I26+'Joy Operations'!I26+'Fix For Life'!I26+'Snip &amp; Tip'!I26+NLOL!I26</f>
        <v>0</v>
      </c>
      <c r="J26" s="140">
        <f>'Almost Home'!J26+'Joy Operations'!J26+'Fix For Life'!J26+'Snip &amp; Tip'!J26+NLOL!J26</f>
        <v>0</v>
      </c>
      <c r="K26" s="140">
        <f>'Almost Home'!K26+'Joy Operations'!K26+'Fix For Life'!K26+'Snip &amp; Tip'!K26+NLOL!K26</f>
        <v>0</v>
      </c>
      <c r="L26" s="140">
        <f>'Almost Home'!L26+'Joy Operations'!L26+'Fix For Life'!L26+'Snip &amp; Tip'!L26+NLOL!L26</f>
        <v>0</v>
      </c>
      <c r="M26" s="140">
        <f>'Almost Home'!M26+'Joy Operations'!M26+'Fix For Life'!M26+'Snip &amp; Tip'!M26+NLOL!M26</f>
        <v>0</v>
      </c>
      <c r="N26" s="140">
        <f>'Almost Home'!N26+'Joy Operations'!N26+'Fix For Life'!N26+'Snip &amp; Tip'!N26+NLOL!N26</f>
        <v>0</v>
      </c>
      <c r="O26" s="140">
        <f>'Almost Home'!O26+'Joy Operations'!O26+'Fix For Life'!O26+'Snip &amp; Tip'!O26+NLOL!O26</f>
        <v>0</v>
      </c>
      <c r="P26" s="139">
        <f t="shared" si="3"/>
        <v>0</v>
      </c>
      <c r="Q26" s="139"/>
      <c r="R26" s="139"/>
      <c r="S26" s="139"/>
      <c r="T26" s="139"/>
      <c r="U26" s="139"/>
      <c r="V26" s="139"/>
      <c r="W26" s="139"/>
    </row>
    <row r="27" spans="2:23" ht="11.25">
      <c r="B27" s="135" t="s">
        <v>99</v>
      </c>
      <c r="C27" s="135"/>
      <c r="D27" s="139">
        <f>'Almost Home'!D27+'Joy Operations'!D27+'Fix For Life'!D27+'Snip &amp; Tip'!D27+NLOL!D27</f>
        <v>0</v>
      </c>
      <c r="E27" s="139">
        <f>'Almost Home'!E27+'Joy Operations'!E27+'Fix For Life'!E27+'Snip &amp; Tip'!E27+NLOL!E27</f>
        <v>0</v>
      </c>
      <c r="F27" s="139">
        <f>'Almost Home'!F27+'Joy Operations'!F27+'Fix For Life'!F27+'Snip &amp; Tip'!F27+NLOL!F27</f>
        <v>0</v>
      </c>
      <c r="G27" s="139">
        <f>'Almost Home'!G27+'Joy Operations'!G27+'Fix For Life'!G27+'Snip &amp; Tip'!G27+NLOL!G27</f>
        <v>0</v>
      </c>
      <c r="H27" s="139">
        <f>'Almost Home'!H27+'Joy Operations'!H27+'Fix For Life'!H27+'Snip &amp; Tip'!H27+NLOL!H27</f>
        <v>0</v>
      </c>
      <c r="I27" s="140">
        <f>'Almost Home'!I27+'Joy Operations'!I27+'Fix For Life'!I27+'Snip &amp; Tip'!I27+NLOL!I27</f>
        <v>0</v>
      </c>
      <c r="J27" s="140">
        <f>'Almost Home'!J27+'Joy Operations'!J27+'Fix For Life'!J27+'Snip &amp; Tip'!J27+NLOL!J27</f>
        <v>0</v>
      </c>
      <c r="K27" s="140">
        <f>'Almost Home'!K27+'Joy Operations'!K27+'Fix For Life'!K27+'Snip &amp; Tip'!K27+NLOL!K27</f>
        <v>0</v>
      </c>
      <c r="L27" s="140">
        <f>'Almost Home'!L27+'Joy Operations'!L27+'Fix For Life'!L27+'Snip &amp; Tip'!L27+NLOL!L27</f>
        <v>0</v>
      </c>
      <c r="M27" s="140">
        <f>'Almost Home'!M27+'Joy Operations'!M27+'Fix For Life'!M27+'Snip &amp; Tip'!M27+NLOL!M27</f>
        <v>0</v>
      </c>
      <c r="N27" s="140">
        <f>'Almost Home'!N27+'Joy Operations'!N27+'Fix For Life'!N27+'Snip &amp; Tip'!N27+NLOL!N27</f>
        <v>0</v>
      </c>
      <c r="O27" s="140">
        <f>'Almost Home'!O27+'Joy Operations'!O27+'Fix For Life'!O27+'Snip &amp; Tip'!O27+NLOL!O27</f>
        <v>0</v>
      </c>
      <c r="P27" s="139">
        <f t="shared" si="3"/>
        <v>0</v>
      </c>
      <c r="Q27" s="139"/>
      <c r="R27" s="139"/>
      <c r="S27" s="139"/>
      <c r="T27" s="139"/>
      <c r="U27" s="139"/>
      <c r="V27" s="139"/>
      <c r="W27" s="139"/>
    </row>
    <row r="28" spans="1:23" ht="11.25">
      <c r="A28" s="134" t="s">
        <v>81</v>
      </c>
      <c r="B28" s="249" t="s">
        <v>88</v>
      </c>
      <c r="C28" s="135"/>
      <c r="D28" s="142">
        <f>'Almost Home'!D28+'Joy Operations'!D28+'Fix For Life'!D28+'Snip &amp; Tip'!D28+NLOL!D28</f>
        <v>225</v>
      </c>
      <c r="E28" s="142">
        <f>'Almost Home'!E28+'Joy Operations'!E28+'Fix For Life'!E28+'Snip &amp; Tip'!E28+NLOL!E28</f>
        <v>225</v>
      </c>
      <c r="F28" s="142">
        <f>'Almost Home'!F28+'Joy Operations'!F28+'Fix For Life'!F28+'Snip &amp; Tip'!F28+NLOL!F28</f>
        <v>225</v>
      </c>
      <c r="G28" s="142">
        <f>'Almost Home'!G28+'Joy Operations'!G28+'Fix For Life'!G28+'Snip &amp; Tip'!G28+NLOL!G28</f>
        <v>225</v>
      </c>
      <c r="H28" s="142">
        <f>'Almost Home'!H28+'Joy Operations'!H28+'Fix For Life'!H28+'Snip &amp; Tip'!H28+NLOL!H28</f>
        <v>225</v>
      </c>
      <c r="I28" s="142">
        <f>'Almost Home'!I28+'Joy Operations'!I28+'Fix For Life'!I28+'Snip &amp; Tip'!I28+NLOL!I28</f>
        <v>225</v>
      </c>
      <c r="J28" s="142">
        <f>'Almost Home'!J28+'Joy Operations'!J28+'Fix For Life'!J28+'Snip &amp; Tip'!J28+NLOL!J28</f>
        <v>225</v>
      </c>
      <c r="K28" s="142">
        <f>'Almost Home'!K28+'Joy Operations'!K28+'Fix For Life'!K28+'Snip &amp; Tip'!K28+NLOL!K28</f>
        <v>225</v>
      </c>
      <c r="L28" s="142">
        <f>'Almost Home'!L28+'Joy Operations'!L28+'Fix For Life'!L28+'Snip &amp; Tip'!L28+NLOL!L28</f>
        <v>225</v>
      </c>
      <c r="M28" s="142">
        <f>'Almost Home'!M28+'Joy Operations'!M28+'Fix For Life'!M28+'Snip &amp; Tip'!M28+NLOL!M28</f>
        <v>225</v>
      </c>
      <c r="N28" s="142">
        <f>'Almost Home'!N28+'Joy Operations'!N28+'Fix For Life'!N28+'Snip &amp; Tip'!N28+NLOL!N28</f>
        <v>225</v>
      </c>
      <c r="O28" s="142">
        <f>'Almost Home'!O28+'Joy Operations'!O28+'Fix For Life'!O28+'Snip &amp; Tip'!O28+NLOL!O28</f>
        <v>225</v>
      </c>
      <c r="P28" s="376">
        <f t="shared" si="3"/>
        <v>2700</v>
      </c>
      <c r="Q28" s="139"/>
      <c r="R28" s="139">
        <v>35450</v>
      </c>
      <c r="S28" s="139">
        <f t="shared" si="4"/>
        <v>32750</v>
      </c>
      <c r="T28" s="139"/>
      <c r="U28" s="139"/>
      <c r="V28" s="139"/>
      <c r="W28" s="139"/>
    </row>
    <row r="29" spans="2:23" ht="11.25">
      <c r="B29" s="135" t="s">
        <v>83</v>
      </c>
      <c r="C29" s="135"/>
      <c r="D29" s="139">
        <f>SUM(D23:D28)</f>
        <v>37257.62082</v>
      </c>
      <c r="E29" s="139">
        <f aca="true" t="shared" si="5" ref="E29:O29">SUM(E23:E28)</f>
        <v>37120.33902</v>
      </c>
      <c r="F29" s="139">
        <f t="shared" si="5"/>
        <v>46464.51465</v>
      </c>
      <c r="G29" s="139">
        <f t="shared" si="5"/>
        <v>37120.33902</v>
      </c>
      <c r="H29" s="139">
        <f t="shared" si="5"/>
        <v>39988.78302</v>
      </c>
      <c r="I29" s="139">
        <f t="shared" si="5"/>
        <v>51947.19009</v>
      </c>
      <c r="J29" s="139">
        <f t="shared" si="5"/>
        <v>37247.53302</v>
      </c>
      <c r="K29" s="139">
        <f t="shared" si="5"/>
        <v>37120.33902</v>
      </c>
      <c r="L29" s="139">
        <f t="shared" si="5"/>
        <v>46337.320649999994</v>
      </c>
      <c r="M29" s="139">
        <f t="shared" si="5"/>
        <v>37120.33902</v>
      </c>
      <c r="N29" s="139">
        <f t="shared" si="5"/>
        <v>39988.78302</v>
      </c>
      <c r="O29" s="139">
        <f t="shared" si="5"/>
        <v>51819.820649999994</v>
      </c>
      <c r="P29" s="363">
        <f t="shared" si="3"/>
        <v>499532.922</v>
      </c>
      <c r="Q29" s="139"/>
      <c r="R29" s="139">
        <v>6480</v>
      </c>
      <c r="S29" s="139">
        <f t="shared" si="4"/>
        <v>-493052.922</v>
      </c>
      <c r="T29" s="139"/>
      <c r="U29" s="139"/>
      <c r="V29" s="139"/>
      <c r="W29" s="139"/>
    </row>
    <row r="30" spans="2:23" ht="11.25">
      <c r="B30" s="135"/>
      <c r="C30" s="135"/>
      <c r="D30" s="139"/>
      <c r="E30" s="139"/>
      <c r="F30" s="139"/>
      <c r="G30" s="139"/>
      <c r="H30" s="139"/>
      <c r="I30" s="140"/>
      <c r="J30" s="140"/>
      <c r="K30" s="140"/>
      <c r="L30" s="140"/>
      <c r="M30" s="140"/>
      <c r="N30" s="140"/>
      <c r="O30" s="140"/>
      <c r="P30" s="139"/>
      <c r="Q30" s="139"/>
      <c r="R30" s="139">
        <v>0</v>
      </c>
      <c r="S30" s="139">
        <f t="shared" si="4"/>
        <v>0</v>
      </c>
      <c r="T30" s="139"/>
      <c r="U30" s="139"/>
      <c r="V30" s="139"/>
      <c r="W30" s="139"/>
    </row>
    <row r="31" spans="2:23" ht="11.25">
      <c r="B31" s="135" t="s">
        <v>15</v>
      </c>
      <c r="C31" s="135"/>
      <c r="D31" s="139">
        <f>'Almost Home'!D31+'Joy Operations'!D31+NLOL!D31</f>
        <v>0</v>
      </c>
      <c r="E31" s="139">
        <f>'Almost Home'!E31+'Joy Operations'!E31+NLOL!E31</f>
        <v>25</v>
      </c>
      <c r="F31" s="139">
        <f>'Almost Home'!F31+'Joy Operations'!F31+NLOL!F31</f>
        <v>25</v>
      </c>
      <c r="G31" s="139">
        <f>'Almost Home'!G31+'Joy Operations'!G31+NLOL!G31</f>
        <v>25</v>
      </c>
      <c r="H31" s="139">
        <f>'Almost Home'!H31+'Joy Operations'!H31+NLOL!H31</f>
        <v>0</v>
      </c>
      <c r="I31" s="139">
        <f>'Almost Home'!I31+'Joy Operations'!I31+NLOL!I31</f>
        <v>0</v>
      </c>
      <c r="J31" s="139">
        <f>'Almost Home'!J31+'Joy Operations'!J31+NLOL!J31</f>
        <v>0</v>
      </c>
      <c r="K31" s="139">
        <f>'Almost Home'!K31+'Joy Operations'!K31+NLOL!K31</f>
        <v>0</v>
      </c>
      <c r="L31" s="139">
        <f>'Almost Home'!L31+'Joy Operations'!L31+NLOL!L31</f>
        <v>0</v>
      </c>
      <c r="M31" s="139">
        <f>'Almost Home'!M31+'Joy Operations'!M31+NLOL!M31</f>
        <v>25</v>
      </c>
      <c r="N31" s="139">
        <f>'Almost Home'!N31+'Joy Operations'!N31+NLOL!N31</f>
        <v>25</v>
      </c>
      <c r="O31" s="139">
        <f>'Almost Home'!O31+'Joy Operations'!O31+NLOL!O31</f>
        <v>25</v>
      </c>
      <c r="P31" s="138">
        <f aca="true" t="shared" si="6" ref="P31:P65">SUM(D31:O31)</f>
        <v>150</v>
      </c>
      <c r="Q31" s="139"/>
      <c r="R31" s="139">
        <v>10250</v>
      </c>
      <c r="S31" s="139">
        <f t="shared" si="4"/>
        <v>10100</v>
      </c>
      <c r="T31" s="139"/>
      <c r="U31" s="139"/>
      <c r="V31" s="139"/>
      <c r="W31" s="139"/>
    </row>
    <row r="32" spans="2:23" ht="11.25">
      <c r="B32" s="135" t="s">
        <v>62</v>
      </c>
      <c r="C32" s="135"/>
      <c r="D32" s="139">
        <f>'Almost Home'!D32+'Joy Operations'!D32+NLOL!D32</f>
        <v>475</v>
      </c>
      <c r="E32" s="139">
        <f>'Almost Home'!E32+'Joy Operations'!E32+NLOL!E32</f>
        <v>475</v>
      </c>
      <c r="F32" s="139">
        <f>'Almost Home'!F32+'Joy Operations'!F32+NLOL!F32</f>
        <v>525</v>
      </c>
      <c r="G32" s="139">
        <f>'Almost Home'!G32+'Joy Operations'!G32+NLOL!G32</f>
        <v>475</v>
      </c>
      <c r="H32" s="139">
        <f>'Almost Home'!H32+'Joy Operations'!H32+NLOL!H32</f>
        <v>475</v>
      </c>
      <c r="I32" s="139">
        <f>'Almost Home'!I32+'Joy Operations'!I32+NLOL!I32</f>
        <v>525</v>
      </c>
      <c r="J32" s="139">
        <f>'Almost Home'!J32+'Joy Operations'!J32+NLOL!J32</f>
        <v>475</v>
      </c>
      <c r="K32" s="139">
        <f>'Almost Home'!K32+'Joy Operations'!K32+NLOL!K32</f>
        <v>475</v>
      </c>
      <c r="L32" s="139">
        <f>'Almost Home'!L32+'Joy Operations'!L32+NLOL!L32</f>
        <v>525</v>
      </c>
      <c r="M32" s="139">
        <f>'Almost Home'!M32+'Joy Operations'!M32+NLOL!M32</f>
        <v>475</v>
      </c>
      <c r="N32" s="139">
        <f>'Almost Home'!N32+'Joy Operations'!N32+NLOL!N32</f>
        <v>475</v>
      </c>
      <c r="O32" s="139">
        <f>'Almost Home'!O32+'Joy Operations'!O32+NLOL!O32</f>
        <v>525</v>
      </c>
      <c r="P32" s="138">
        <f t="shared" si="6"/>
        <v>5900</v>
      </c>
      <c r="Q32" s="139"/>
      <c r="R32" s="139">
        <v>0</v>
      </c>
      <c r="S32" s="139">
        <f t="shared" si="4"/>
        <v>-5900</v>
      </c>
      <c r="T32" s="139"/>
      <c r="U32" s="139"/>
      <c r="V32" s="139"/>
      <c r="W32" s="139"/>
    </row>
    <row r="33" spans="2:23" ht="11.25">
      <c r="B33" s="135" t="s">
        <v>16</v>
      </c>
      <c r="C33" s="135"/>
      <c r="D33" s="139">
        <f>'Almost Home'!D33+'Joy Operations'!D33+NLOL!D33</f>
        <v>525</v>
      </c>
      <c r="E33" s="139">
        <f>'Almost Home'!E33+'Joy Operations'!E33+NLOL!E33</f>
        <v>525</v>
      </c>
      <c r="F33" s="139">
        <f>'Almost Home'!F33+'Joy Operations'!F33+NLOL!F33</f>
        <v>525</v>
      </c>
      <c r="G33" s="139">
        <f>'Almost Home'!G33+'Joy Operations'!G33+NLOL!G33</f>
        <v>525</v>
      </c>
      <c r="H33" s="139">
        <f>'Almost Home'!H33+'Joy Operations'!H33+NLOL!H33</f>
        <v>525</v>
      </c>
      <c r="I33" s="139">
        <f>'Almost Home'!I33+'Joy Operations'!I33+NLOL!I33</f>
        <v>525</v>
      </c>
      <c r="J33" s="139">
        <f>'Almost Home'!J33+'Joy Operations'!J33+NLOL!J33</f>
        <v>525</v>
      </c>
      <c r="K33" s="139">
        <f>'Almost Home'!K33+'Joy Operations'!K33+NLOL!K33</f>
        <v>525</v>
      </c>
      <c r="L33" s="139">
        <f>'Almost Home'!L33+'Joy Operations'!L33+NLOL!L33</f>
        <v>525</v>
      </c>
      <c r="M33" s="139">
        <f>'Almost Home'!M33+'Joy Operations'!M33+NLOL!M33</f>
        <v>525</v>
      </c>
      <c r="N33" s="139">
        <f>'Almost Home'!N33+'Joy Operations'!N33+NLOL!N33</f>
        <v>525</v>
      </c>
      <c r="O33" s="139">
        <f>'Almost Home'!O33+'Joy Operations'!O33+NLOL!O33</f>
        <v>525</v>
      </c>
      <c r="P33" s="138">
        <f t="shared" si="6"/>
        <v>6300</v>
      </c>
      <c r="Q33" s="139"/>
      <c r="R33" s="139">
        <v>1500</v>
      </c>
      <c r="S33" s="139">
        <f t="shared" si="4"/>
        <v>-4800</v>
      </c>
      <c r="T33" s="139"/>
      <c r="U33" s="139"/>
      <c r="V33" s="139"/>
      <c r="W33" s="139"/>
    </row>
    <row r="34" spans="2:23" ht="11.25">
      <c r="B34" s="135" t="s">
        <v>17</v>
      </c>
      <c r="C34" s="135"/>
      <c r="D34" s="139">
        <f>'Almost Home'!D34+'Joy Operations'!D34+NLOL!D34</f>
        <v>40</v>
      </c>
      <c r="E34" s="139">
        <f>'Almost Home'!E34+'Joy Operations'!E34+NLOL!E34</f>
        <v>40</v>
      </c>
      <c r="F34" s="139">
        <f>'Almost Home'!F34+'Joy Operations'!F34+NLOL!F34</f>
        <v>40</v>
      </c>
      <c r="G34" s="139">
        <f>'Almost Home'!G34+'Joy Operations'!G34+NLOL!G34</f>
        <v>40</v>
      </c>
      <c r="H34" s="139">
        <f>'Almost Home'!H34+'Joy Operations'!H34+NLOL!H34</f>
        <v>40</v>
      </c>
      <c r="I34" s="139">
        <f>'Almost Home'!I34+'Joy Operations'!I34+NLOL!I34</f>
        <v>40</v>
      </c>
      <c r="J34" s="139">
        <f>'Almost Home'!J34+'Joy Operations'!J34+NLOL!J34</f>
        <v>40</v>
      </c>
      <c r="K34" s="139">
        <f>'Almost Home'!K34+'Joy Operations'!K34+NLOL!K34</f>
        <v>40</v>
      </c>
      <c r="L34" s="139">
        <f>'Almost Home'!L34+'Joy Operations'!L34+NLOL!L34</f>
        <v>40</v>
      </c>
      <c r="M34" s="139">
        <f>'Almost Home'!M34+'Joy Operations'!M34+NLOL!M34</f>
        <v>40</v>
      </c>
      <c r="N34" s="139">
        <f>'Almost Home'!N34+'Joy Operations'!N34+NLOL!N34</f>
        <v>40</v>
      </c>
      <c r="O34" s="139">
        <f>'Almost Home'!O34+'Joy Operations'!O34+NLOL!O34</f>
        <v>40</v>
      </c>
      <c r="P34" s="139">
        <f t="shared" si="6"/>
        <v>480</v>
      </c>
      <c r="Q34" s="139"/>
      <c r="R34" s="139">
        <v>2900</v>
      </c>
      <c r="S34" s="139">
        <f t="shared" si="4"/>
        <v>2420</v>
      </c>
      <c r="T34" s="139"/>
      <c r="U34" s="139"/>
      <c r="V34" s="139"/>
      <c r="W34" s="139"/>
    </row>
    <row r="35" spans="2:23" ht="11.25">
      <c r="B35" s="135" t="s">
        <v>35</v>
      </c>
      <c r="C35" s="135"/>
      <c r="D35" s="139">
        <f>'Almost Home'!D35+'Joy Operations'!D35+NLOL!D35</f>
        <v>2865</v>
      </c>
      <c r="E35" s="139">
        <f>'Almost Home'!E35+'Joy Operations'!E35+NLOL!E35</f>
        <v>2865</v>
      </c>
      <c r="F35" s="139">
        <f>'Almost Home'!F35+'Joy Operations'!F35+NLOL!F35</f>
        <v>2865</v>
      </c>
      <c r="G35" s="139">
        <f>'Almost Home'!G35+'Joy Operations'!G35+NLOL!G35</f>
        <v>2765</v>
      </c>
      <c r="H35" s="139">
        <f>'Almost Home'!H35+'Joy Operations'!H35+NLOL!H35</f>
        <v>2765</v>
      </c>
      <c r="I35" s="139">
        <f>'Almost Home'!I35+'Joy Operations'!I35+NLOL!I35</f>
        <v>2765</v>
      </c>
      <c r="J35" s="139">
        <f>'Almost Home'!J35+'Joy Operations'!J35+NLOL!J35</f>
        <v>2065</v>
      </c>
      <c r="K35" s="139">
        <f>'Almost Home'!K35+'Joy Operations'!K35+NLOL!K35</f>
        <v>2065</v>
      </c>
      <c r="L35" s="139">
        <f>'Almost Home'!L35+'Joy Operations'!L35+NLOL!L35</f>
        <v>2215</v>
      </c>
      <c r="M35" s="139">
        <f>'Almost Home'!M35+'Joy Operations'!M35+NLOL!M35</f>
        <v>2865</v>
      </c>
      <c r="N35" s="139">
        <f>'Almost Home'!N35+'Joy Operations'!N35+NLOL!N35</f>
        <v>2865</v>
      </c>
      <c r="O35" s="139">
        <f>'Almost Home'!O35+'Joy Operations'!O35+NLOL!O35</f>
        <v>2865</v>
      </c>
      <c r="P35" s="139">
        <f t="shared" si="6"/>
        <v>31830</v>
      </c>
      <c r="Q35" s="139"/>
      <c r="R35" s="139">
        <v>0</v>
      </c>
      <c r="S35" s="139">
        <f t="shared" si="4"/>
        <v>-31830</v>
      </c>
      <c r="T35" s="139"/>
      <c r="U35" s="139"/>
      <c r="V35" s="139"/>
      <c r="W35" s="139"/>
    </row>
    <row r="36" spans="2:23" ht="11.25">
      <c r="B36" s="135" t="s">
        <v>63</v>
      </c>
      <c r="C36" s="135"/>
      <c r="D36" s="139">
        <f>'Almost Home'!D36+'Joy Operations'!D36+NLOL!D36</f>
        <v>125</v>
      </c>
      <c r="E36" s="139">
        <f>'Almost Home'!E36+'Joy Operations'!E36+NLOL!E36</f>
        <v>150</v>
      </c>
      <c r="F36" s="139">
        <f>'Almost Home'!F36+'Joy Operations'!F36+NLOL!F36</f>
        <v>150</v>
      </c>
      <c r="G36" s="139">
        <f>'Almost Home'!G36+'Joy Operations'!G36+NLOL!G36</f>
        <v>150</v>
      </c>
      <c r="H36" s="139">
        <f>'Almost Home'!H36+'Joy Operations'!H36+NLOL!H36</f>
        <v>125</v>
      </c>
      <c r="I36" s="139">
        <f>'Almost Home'!I36+'Joy Operations'!I36+NLOL!I36</f>
        <v>125</v>
      </c>
      <c r="J36" s="139">
        <f>'Almost Home'!J36+'Joy Operations'!J36+NLOL!J36</f>
        <v>125</v>
      </c>
      <c r="K36" s="139">
        <f>'Almost Home'!K36+'Joy Operations'!K36+NLOL!K36</f>
        <v>150</v>
      </c>
      <c r="L36" s="139">
        <f>'Almost Home'!L36+'Joy Operations'!L36+NLOL!L36</f>
        <v>125</v>
      </c>
      <c r="M36" s="139">
        <f>'Almost Home'!M36+'Joy Operations'!M36+NLOL!M36</f>
        <v>200</v>
      </c>
      <c r="N36" s="139">
        <f>'Almost Home'!N36+'Joy Operations'!N36+NLOL!N36</f>
        <v>125</v>
      </c>
      <c r="O36" s="139">
        <f>'Almost Home'!O36+'Joy Operations'!O36+NLOL!O36</f>
        <v>125</v>
      </c>
      <c r="P36" s="139">
        <f t="shared" si="6"/>
        <v>1675</v>
      </c>
      <c r="Q36" s="139"/>
      <c r="R36" s="139">
        <v>20120</v>
      </c>
      <c r="S36" s="139">
        <f t="shared" si="4"/>
        <v>18445</v>
      </c>
      <c r="T36" s="139"/>
      <c r="U36" s="139"/>
      <c r="V36" s="139"/>
      <c r="W36" s="139"/>
    </row>
    <row r="37" spans="2:23" ht="11.25">
      <c r="B37" s="135" t="s">
        <v>254</v>
      </c>
      <c r="C37" s="135"/>
      <c r="D37" s="139">
        <f>'Almost Home'!D37+'Joy Operations'!D37+NLOL!D37</f>
        <v>362</v>
      </c>
      <c r="E37" s="139">
        <f>'Almost Home'!E37+'Joy Operations'!E37+NLOL!E37</f>
        <v>362</v>
      </c>
      <c r="F37" s="139">
        <f>'Almost Home'!F37+'Joy Operations'!F37+NLOL!F37</f>
        <v>387</v>
      </c>
      <c r="G37" s="139">
        <f>'Almost Home'!G37+'Joy Operations'!G37+NLOL!G37</f>
        <v>387</v>
      </c>
      <c r="H37" s="139">
        <f>'Almost Home'!H37+'Joy Operations'!H37+NLOL!H37</f>
        <v>387</v>
      </c>
      <c r="I37" s="139">
        <f>'Almost Home'!I37+'Joy Operations'!I37+NLOL!I37</f>
        <v>387</v>
      </c>
      <c r="J37" s="139">
        <f>'Almost Home'!J37+'Joy Operations'!J37+NLOL!J37</f>
        <v>362</v>
      </c>
      <c r="K37" s="139">
        <f>'Almost Home'!K37+'Joy Operations'!K37+NLOL!K37</f>
        <v>387</v>
      </c>
      <c r="L37" s="139">
        <f>'Almost Home'!L37+'Joy Operations'!L37+NLOL!L37</f>
        <v>387</v>
      </c>
      <c r="M37" s="139">
        <f>'Almost Home'!M37+'Joy Operations'!M37+NLOL!M37</f>
        <v>362</v>
      </c>
      <c r="N37" s="139">
        <f>'Almost Home'!N37+'Joy Operations'!N37+NLOL!N37</f>
        <v>387</v>
      </c>
      <c r="O37" s="139">
        <f>'Almost Home'!O37+'Joy Operations'!O37+NLOL!O37</f>
        <v>387</v>
      </c>
      <c r="P37" s="139">
        <f t="shared" si="6"/>
        <v>4544</v>
      </c>
      <c r="Q37" s="139"/>
      <c r="R37" s="139">
        <v>2500</v>
      </c>
      <c r="S37" s="139">
        <f t="shared" si="4"/>
        <v>-2044</v>
      </c>
      <c r="T37" s="139"/>
      <c r="U37" s="139"/>
      <c r="V37" s="139"/>
      <c r="W37" s="139"/>
    </row>
    <row r="38" spans="2:23" ht="11.25">
      <c r="B38" s="135" t="s">
        <v>185</v>
      </c>
      <c r="C38" s="135"/>
      <c r="D38" s="139">
        <f>'Almost Home'!D38+'Joy Operations'!D38+NLOL!D38</f>
        <v>0</v>
      </c>
      <c r="E38" s="139">
        <f>'Almost Home'!E38+'Joy Operations'!E38+NLOL!E38</f>
        <v>0</v>
      </c>
      <c r="F38" s="139">
        <f>'Almost Home'!F38+'Joy Operations'!F38+NLOL!F38</f>
        <v>100</v>
      </c>
      <c r="G38" s="139">
        <f>'Almost Home'!G38+'Joy Operations'!G38+NLOL!G38</f>
        <v>0</v>
      </c>
      <c r="H38" s="139">
        <f>'Almost Home'!H38+'Joy Operations'!H38+NLOL!H38</f>
        <v>0</v>
      </c>
      <c r="I38" s="139">
        <f>'Almost Home'!I38+'Joy Operations'!I38+NLOL!I38</f>
        <v>100</v>
      </c>
      <c r="J38" s="139">
        <f>'Almost Home'!J38+'Joy Operations'!J38+NLOL!J38</f>
        <v>0</v>
      </c>
      <c r="K38" s="139">
        <f>'Almost Home'!K38+'Joy Operations'!K38+NLOL!K38</f>
        <v>0</v>
      </c>
      <c r="L38" s="139">
        <f>'Almost Home'!L38+'Joy Operations'!L38+NLOL!L38</f>
        <v>100</v>
      </c>
      <c r="M38" s="139">
        <f>'Almost Home'!M38+'Joy Operations'!M38+NLOL!M38</f>
        <v>0</v>
      </c>
      <c r="N38" s="139">
        <f>'Almost Home'!N38+'Joy Operations'!N38+NLOL!N38</f>
        <v>100</v>
      </c>
      <c r="O38" s="139">
        <f>'Almost Home'!O38+'Joy Operations'!O38+NLOL!O38</f>
        <v>0</v>
      </c>
      <c r="P38" s="139">
        <f t="shared" si="6"/>
        <v>400</v>
      </c>
      <c r="Q38" s="139"/>
      <c r="R38" s="139">
        <v>6000</v>
      </c>
      <c r="S38" s="139">
        <f t="shared" si="4"/>
        <v>5600</v>
      </c>
      <c r="T38" s="139"/>
      <c r="U38" s="139"/>
      <c r="V38" s="139"/>
      <c r="W38" s="139"/>
    </row>
    <row r="39" spans="2:23" ht="11.25">
      <c r="B39" s="135" t="s">
        <v>87</v>
      </c>
      <c r="C39" s="141"/>
      <c r="D39" s="139">
        <f>'Almost Home'!D39+'Joy Operations'!D39+NLOL!D39</f>
        <v>250</v>
      </c>
      <c r="E39" s="139">
        <f>'Almost Home'!E39+'Joy Operations'!E39+NLOL!E39</f>
        <v>250</v>
      </c>
      <c r="F39" s="139">
        <f>'Almost Home'!F39+'Joy Operations'!F39+NLOL!F39</f>
        <v>275</v>
      </c>
      <c r="G39" s="139">
        <f>'Almost Home'!G39+'Joy Operations'!G39+NLOL!G39</f>
        <v>250</v>
      </c>
      <c r="H39" s="139">
        <f>'Almost Home'!H39+'Joy Operations'!H39+NLOL!H39</f>
        <v>250</v>
      </c>
      <c r="I39" s="139">
        <f>'Almost Home'!I39+'Joy Operations'!I39+NLOL!I39</f>
        <v>250</v>
      </c>
      <c r="J39" s="139">
        <f>'Almost Home'!J39+'Joy Operations'!J39+NLOL!J39</f>
        <v>250</v>
      </c>
      <c r="K39" s="139">
        <f>'Almost Home'!K39+'Joy Operations'!K39+NLOL!K39</f>
        <v>275</v>
      </c>
      <c r="L39" s="139">
        <f>'Almost Home'!L39+'Joy Operations'!L39+NLOL!L39</f>
        <v>275</v>
      </c>
      <c r="M39" s="139">
        <f>'Almost Home'!M39+'Joy Operations'!M39+NLOL!M39</f>
        <v>250</v>
      </c>
      <c r="N39" s="139">
        <f>'Almost Home'!N39+'Joy Operations'!N39+NLOL!N39</f>
        <v>275</v>
      </c>
      <c r="O39" s="139">
        <f>'Almost Home'!O39+'Joy Operations'!O39+NLOL!O39</f>
        <v>275</v>
      </c>
      <c r="P39" s="139">
        <f t="shared" si="6"/>
        <v>3125</v>
      </c>
      <c r="Q39" s="139"/>
      <c r="R39" s="139">
        <v>0</v>
      </c>
      <c r="S39" s="139">
        <f t="shared" si="4"/>
        <v>-3125</v>
      </c>
      <c r="T39" s="139"/>
      <c r="U39" s="139"/>
      <c r="V39" s="139"/>
      <c r="W39" s="139"/>
    </row>
    <row r="40" spans="2:23" ht="11.25">
      <c r="B40" s="135" t="s">
        <v>20</v>
      </c>
      <c r="C40" s="135"/>
      <c r="D40" s="139">
        <f>'Almost Home'!D40+'Joy Operations'!D40+NLOL!D40</f>
        <v>300</v>
      </c>
      <c r="E40" s="139">
        <f>'Almost Home'!E40+'Joy Operations'!E40+NLOL!E40</f>
        <v>300</v>
      </c>
      <c r="F40" s="139">
        <f>'Almost Home'!F40+'Joy Operations'!F40+NLOL!F40</f>
        <v>300</v>
      </c>
      <c r="G40" s="139">
        <f>'Almost Home'!G40+'Joy Operations'!G40+NLOL!G40</f>
        <v>300</v>
      </c>
      <c r="H40" s="139">
        <f>'Almost Home'!H40+'Joy Operations'!H40+NLOL!H40</f>
        <v>300</v>
      </c>
      <c r="I40" s="139">
        <f>'Almost Home'!I40+'Joy Operations'!I40+NLOL!I40</f>
        <v>300</v>
      </c>
      <c r="J40" s="139">
        <f>'Almost Home'!J40+'Joy Operations'!J40+NLOL!J40</f>
        <v>300</v>
      </c>
      <c r="K40" s="139">
        <f>'Almost Home'!K40+'Joy Operations'!K40+NLOL!K40</f>
        <v>300</v>
      </c>
      <c r="L40" s="139">
        <f>'Almost Home'!L40+'Joy Operations'!L40+NLOL!L40</f>
        <v>300</v>
      </c>
      <c r="M40" s="139">
        <f>'Almost Home'!M40+'Joy Operations'!M40+NLOL!M40</f>
        <v>300</v>
      </c>
      <c r="N40" s="139">
        <f>'Almost Home'!N40+'Joy Operations'!N40+NLOL!N40</f>
        <v>300</v>
      </c>
      <c r="O40" s="139">
        <f>'Almost Home'!O40+'Joy Operations'!O40+NLOL!O40</f>
        <v>300</v>
      </c>
      <c r="P40" s="139">
        <f t="shared" si="6"/>
        <v>3600</v>
      </c>
      <c r="Q40" s="139"/>
      <c r="R40" s="139">
        <v>3000</v>
      </c>
      <c r="S40" s="139">
        <f t="shared" si="4"/>
        <v>-600</v>
      </c>
      <c r="T40" s="139"/>
      <c r="U40" s="139"/>
      <c r="V40" s="139"/>
      <c r="W40" s="139"/>
    </row>
    <row r="41" spans="2:23" ht="11.25">
      <c r="B41" s="135" t="s">
        <v>257</v>
      </c>
      <c r="C41" s="135"/>
      <c r="D41" s="139">
        <f>'Almost Home'!D41+'Joy Operations'!D41+NLOL!D41</f>
        <v>575</v>
      </c>
      <c r="E41" s="139">
        <f>'Almost Home'!E41+'Joy Operations'!E41+NLOL!E41</f>
        <v>575</v>
      </c>
      <c r="F41" s="139">
        <f>'Almost Home'!F41+'Joy Operations'!F41+NLOL!F41</f>
        <v>575</v>
      </c>
      <c r="G41" s="139">
        <f>'Almost Home'!G41+'Joy Operations'!G41+NLOL!G41</f>
        <v>575</v>
      </c>
      <c r="H41" s="139">
        <f>'Almost Home'!H41+'Joy Operations'!H41+NLOL!H41</f>
        <v>575</v>
      </c>
      <c r="I41" s="139">
        <f>'Almost Home'!I41+'Joy Operations'!I41+NLOL!I41</f>
        <v>575</v>
      </c>
      <c r="J41" s="139">
        <f>'Almost Home'!J41+'Joy Operations'!J41+NLOL!J41</f>
        <v>575</v>
      </c>
      <c r="K41" s="139">
        <f>'Almost Home'!K41+'Joy Operations'!K41+NLOL!K41</f>
        <v>575</v>
      </c>
      <c r="L41" s="139">
        <f>'Almost Home'!L41+'Joy Operations'!L41+NLOL!L41</f>
        <v>575</v>
      </c>
      <c r="M41" s="139">
        <f>'Almost Home'!M41+'Joy Operations'!M41+NLOL!M41</f>
        <v>575</v>
      </c>
      <c r="N41" s="139">
        <f>'Almost Home'!N41+'Joy Operations'!N41+NLOL!N41</f>
        <v>575</v>
      </c>
      <c r="O41" s="139">
        <f>'Almost Home'!O41+'Joy Operations'!O41+NLOL!O41</f>
        <v>575</v>
      </c>
      <c r="P41" s="139">
        <f t="shared" si="6"/>
        <v>6900</v>
      </c>
      <c r="Q41" s="139"/>
      <c r="R41" s="139"/>
      <c r="S41" s="139"/>
      <c r="T41" s="139"/>
      <c r="U41" s="139"/>
      <c r="V41" s="139"/>
      <c r="W41" s="139"/>
    </row>
    <row r="42" spans="2:23" ht="11.25">
      <c r="B42" s="135" t="s">
        <v>21</v>
      </c>
      <c r="C42" s="135"/>
      <c r="D42" s="139">
        <f>'Almost Home'!D42+'Joy Operations'!D42+NLOL!D42</f>
        <v>2000</v>
      </c>
      <c r="E42" s="139">
        <f>'Almost Home'!E42+'Joy Operations'!E42+NLOL!E42</f>
        <v>2500</v>
      </c>
      <c r="F42" s="139">
        <f>'Almost Home'!F42+'Joy Operations'!F42+NLOL!F42</f>
        <v>3000</v>
      </c>
      <c r="G42" s="139">
        <f>'Almost Home'!G42+'Joy Operations'!G42+NLOL!G42</f>
        <v>2500</v>
      </c>
      <c r="H42" s="139">
        <f>'Almost Home'!H42+'Joy Operations'!H42+NLOL!H42</f>
        <v>2000</v>
      </c>
      <c r="I42" s="139">
        <f>'Almost Home'!I42+'Joy Operations'!I42+NLOL!I42</f>
        <v>3000</v>
      </c>
      <c r="J42" s="139">
        <f>'Almost Home'!J42+'Joy Operations'!J42+NLOL!J42</f>
        <v>2000</v>
      </c>
      <c r="K42" s="139">
        <f>'Almost Home'!K42+'Joy Operations'!K42+NLOL!K42</f>
        <v>3000</v>
      </c>
      <c r="L42" s="139">
        <f>'Almost Home'!L42+'Joy Operations'!L42+NLOL!L42</f>
        <v>4000</v>
      </c>
      <c r="M42" s="139">
        <f>'Almost Home'!M42+'Joy Operations'!M42+NLOL!M42</f>
        <v>4500</v>
      </c>
      <c r="N42" s="139">
        <f>'Almost Home'!N42+'Joy Operations'!N42+NLOL!N42</f>
        <v>3000</v>
      </c>
      <c r="O42" s="139">
        <f>'Almost Home'!O42+'Joy Operations'!O42+NLOL!O42</f>
        <v>2000</v>
      </c>
      <c r="P42" s="139">
        <f t="shared" si="6"/>
        <v>33500</v>
      </c>
      <c r="Q42" s="139"/>
      <c r="R42" s="139">
        <v>400</v>
      </c>
      <c r="S42" s="139">
        <f t="shared" si="4"/>
        <v>-33100</v>
      </c>
      <c r="T42" s="139"/>
      <c r="U42" s="139"/>
      <c r="V42" s="139"/>
      <c r="W42" s="139"/>
    </row>
    <row r="43" spans="2:23" ht="11.25">
      <c r="B43" s="135" t="s">
        <v>22</v>
      </c>
      <c r="C43" s="135"/>
      <c r="D43" s="139">
        <f>'Almost Home'!D43+'Joy Operations'!D43+NLOL!D43</f>
        <v>1075</v>
      </c>
      <c r="E43" s="139">
        <f>'Almost Home'!E43+'Joy Operations'!E43+NLOL!E43</f>
        <v>1075</v>
      </c>
      <c r="F43" s="139">
        <f>'Almost Home'!F43+'Joy Operations'!F43+NLOL!F43</f>
        <v>1075</v>
      </c>
      <c r="G43" s="139">
        <f>'Almost Home'!G43+'Joy Operations'!G43+NLOL!G43</f>
        <v>1075</v>
      </c>
      <c r="H43" s="139">
        <f>'Almost Home'!H43+'Joy Operations'!H43+NLOL!H43</f>
        <v>1075</v>
      </c>
      <c r="I43" s="139">
        <f>'Almost Home'!I43+'Joy Operations'!I43+NLOL!I43</f>
        <v>1075</v>
      </c>
      <c r="J43" s="139">
        <f>'Almost Home'!J43+'Joy Operations'!J43+NLOL!J43</f>
        <v>1075</v>
      </c>
      <c r="K43" s="139">
        <f>'Almost Home'!K43+'Joy Operations'!K43+NLOL!K43</f>
        <v>1075</v>
      </c>
      <c r="L43" s="139">
        <f>'Almost Home'!L43+'Joy Operations'!L43+NLOL!L43</f>
        <v>1075</v>
      </c>
      <c r="M43" s="139">
        <f>'Almost Home'!M43+'Joy Operations'!M43+NLOL!M43</f>
        <v>1075</v>
      </c>
      <c r="N43" s="139">
        <f>'Almost Home'!N43+'Joy Operations'!N43+NLOL!N43</f>
        <v>1075</v>
      </c>
      <c r="O43" s="139">
        <f>'Almost Home'!O43+'Joy Operations'!O43+NLOL!O43</f>
        <v>1075</v>
      </c>
      <c r="P43" s="139">
        <f t="shared" si="6"/>
        <v>12900</v>
      </c>
      <c r="Q43" s="139"/>
      <c r="R43" s="139">
        <v>0</v>
      </c>
      <c r="S43" s="139">
        <f t="shared" si="4"/>
        <v>-12900</v>
      </c>
      <c r="T43" s="139"/>
      <c r="U43" s="139"/>
      <c r="V43" s="139"/>
      <c r="W43" s="139"/>
    </row>
    <row r="44" spans="2:23" ht="11.25">
      <c r="B44" s="135" t="s">
        <v>23</v>
      </c>
      <c r="C44" s="135"/>
      <c r="D44" s="139">
        <f>'Almost Home'!D44+'Joy Operations'!D44+NLOL!D44</f>
        <v>25</v>
      </c>
      <c r="E44" s="139">
        <f>'Almost Home'!E44+'Joy Operations'!E44+NLOL!E44</f>
        <v>25</v>
      </c>
      <c r="F44" s="139">
        <f>'Almost Home'!F44+'Joy Operations'!F44+NLOL!F44</f>
        <v>25</v>
      </c>
      <c r="G44" s="139">
        <f>'Almost Home'!G44+'Joy Operations'!G44+NLOL!G44</f>
        <v>25</v>
      </c>
      <c r="H44" s="139">
        <f>'Almost Home'!H44+'Joy Operations'!H44+NLOL!H44</f>
        <v>25</v>
      </c>
      <c r="I44" s="139">
        <f>'Almost Home'!I44+'Joy Operations'!I44+NLOL!I44</f>
        <v>25</v>
      </c>
      <c r="J44" s="139">
        <f>'Almost Home'!J44+'Joy Operations'!J44+NLOL!J44</f>
        <v>25</v>
      </c>
      <c r="K44" s="139">
        <f>'Almost Home'!K44+'Joy Operations'!K44+NLOL!K44</f>
        <v>25</v>
      </c>
      <c r="L44" s="139">
        <f>'Almost Home'!L44+'Joy Operations'!L44+NLOL!L44</f>
        <v>25</v>
      </c>
      <c r="M44" s="139">
        <f>'Almost Home'!M44+'Joy Operations'!M44+NLOL!M44</f>
        <v>25</v>
      </c>
      <c r="N44" s="139">
        <f>'Almost Home'!N44+'Joy Operations'!N44+NLOL!N44</f>
        <v>25</v>
      </c>
      <c r="O44" s="139">
        <f>'Almost Home'!O44+'Joy Operations'!O44+NLOL!O44</f>
        <v>25</v>
      </c>
      <c r="P44" s="139">
        <f t="shared" si="6"/>
        <v>300</v>
      </c>
      <c r="Q44" s="139"/>
      <c r="R44" s="139">
        <v>19250</v>
      </c>
      <c r="S44" s="139">
        <f t="shared" si="4"/>
        <v>18950</v>
      </c>
      <c r="T44" s="139"/>
      <c r="U44" s="139"/>
      <c r="V44" s="139"/>
      <c r="W44" s="139"/>
    </row>
    <row r="45" spans="2:23" ht="11.25">
      <c r="B45" s="135" t="s">
        <v>24</v>
      </c>
      <c r="C45" s="135"/>
      <c r="D45" s="139">
        <f>'Almost Home'!D45+'Joy Operations'!D45+NLOL!D45</f>
        <v>200</v>
      </c>
      <c r="E45" s="139">
        <f>'Almost Home'!E45+'Joy Operations'!E45+NLOL!E45</f>
        <v>200</v>
      </c>
      <c r="F45" s="139">
        <f>'Almost Home'!F45+'Joy Operations'!F45+NLOL!F45</f>
        <v>150</v>
      </c>
      <c r="G45" s="139">
        <f>'Almost Home'!G45+'Joy Operations'!G45+NLOL!G45</f>
        <v>150</v>
      </c>
      <c r="H45" s="139">
        <f>'Almost Home'!H45+'Joy Operations'!H45+NLOL!H45</f>
        <v>150</v>
      </c>
      <c r="I45" s="139">
        <f>'Almost Home'!I45+'Joy Operations'!I45+NLOL!I45</f>
        <v>150</v>
      </c>
      <c r="J45" s="139">
        <f>'Almost Home'!J45+'Joy Operations'!J45+NLOL!J45</f>
        <v>150</v>
      </c>
      <c r="K45" s="139">
        <f>'Almost Home'!K45+'Joy Operations'!K45+NLOL!K45</f>
        <v>150</v>
      </c>
      <c r="L45" s="139">
        <f>'Almost Home'!L45+'Joy Operations'!L45+NLOL!L45</f>
        <v>150</v>
      </c>
      <c r="M45" s="139">
        <f>'Almost Home'!M45+'Joy Operations'!M45+NLOL!M45</f>
        <v>200</v>
      </c>
      <c r="N45" s="139">
        <f>'Almost Home'!N45+'Joy Operations'!N45+NLOL!N45</f>
        <v>200</v>
      </c>
      <c r="O45" s="139">
        <f>'Almost Home'!O45+'Joy Operations'!O45+NLOL!O45</f>
        <v>200</v>
      </c>
      <c r="P45" s="139">
        <f t="shared" si="6"/>
        <v>2050</v>
      </c>
      <c r="Q45" s="139"/>
      <c r="R45" s="139">
        <v>0</v>
      </c>
      <c r="S45" s="139">
        <f t="shared" si="4"/>
        <v>-2050</v>
      </c>
      <c r="T45" s="139"/>
      <c r="U45" s="139"/>
      <c r="V45" s="139"/>
      <c r="W45" s="139"/>
    </row>
    <row r="46" spans="2:23" ht="11.25">
      <c r="B46" s="135" t="s">
        <v>25</v>
      </c>
      <c r="C46" s="135"/>
      <c r="D46" s="139">
        <f>'Almost Home'!D46+'Joy Operations'!D46+NLOL!D46</f>
        <v>14600</v>
      </c>
      <c r="E46" s="139">
        <f>'Almost Home'!E46+'Joy Operations'!E46+NLOL!E46</f>
        <v>14600</v>
      </c>
      <c r="F46" s="139">
        <f>'Almost Home'!F46+'Joy Operations'!F46+NLOL!F46</f>
        <v>15000</v>
      </c>
      <c r="G46" s="139">
        <f>'Almost Home'!G46+'Joy Operations'!G46+NLOL!G46</f>
        <v>14600</v>
      </c>
      <c r="H46" s="139">
        <f>'Almost Home'!H46+'Joy Operations'!H46+NLOL!H46</f>
        <v>14566</v>
      </c>
      <c r="I46" s="139">
        <f>'Almost Home'!I46+'Joy Operations'!I46+NLOL!I46</f>
        <v>15200</v>
      </c>
      <c r="J46" s="139">
        <f>'Almost Home'!J46+'Joy Operations'!J46+NLOL!J46</f>
        <v>14600</v>
      </c>
      <c r="K46" s="139">
        <f>'Almost Home'!K46+'Joy Operations'!K46+NLOL!K46</f>
        <v>14600</v>
      </c>
      <c r="L46" s="139">
        <f>'Almost Home'!L46+'Joy Operations'!L46+NLOL!L46</f>
        <v>15300</v>
      </c>
      <c r="M46" s="139">
        <f>'Almost Home'!M46+'Joy Operations'!M46+NLOL!M46</f>
        <v>14600</v>
      </c>
      <c r="N46" s="139">
        <f>'Almost Home'!N46+'Joy Operations'!N46+NLOL!N46</f>
        <v>14600</v>
      </c>
      <c r="O46" s="139">
        <f>'Almost Home'!O46+'Joy Operations'!O46+NLOL!O46</f>
        <v>14600</v>
      </c>
      <c r="P46" s="170">
        <f t="shared" si="6"/>
        <v>176866</v>
      </c>
      <c r="Q46" s="139"/>
      <c r="R46" s="139">
        <v>12350</v>
      </c>
      <c r="S46" s="139">
        <f t="shared" si="4"/>
        <v>-164516</v>
      </c>
      <c r="T46" s="139"/>
      <c r="U46" s="139"/>
      <c r="V46" s="139"/>
      <c r="W46" s="139"/>
    </row>
    <row r="47" spans="2:23" ht="11.25">
      <c r="B47" s="135" t="s">
        <v>66</v>
      </c>
      <c r="C47" s="135"/>
      <c r="D47" s="139">
        <f>'Almost Home'!D47+'Joy Operations'!D47+NLOL!D47</f>
        <v>200</v>
      </c>
      <c r="E47" s="139">
        <f>'Almost Home'!E47+'Joy Operations'!E47+NLOL!E47</f>
        <v>200</v>
      </c>
      <c r="F47" s="139">
        <f>'Almost Home'!F47+'Joy Operations'!F47+NLOL!F47</f>
        <v>200</v>
      </c>
      <c r="G47" s="139">
        <f>'Almost Home'!G47+'Joy Operations'!G47+NLOL!G47</f>
        <v>200</v>
      </c>
      <c r="H47" s="139">
        <f>'Almost Home'!H47+'Joy Operations'!H47+NLOL!H47</f>
        <v>200</v>
      </c>
      <c r="I47" s="139">
        <f>'Almost Home'!I47+'Joy Operations'!I47+NLOL!I47</f>
        <v>200</v>
      </c>
      <c r="J47" s="139">
        <f>'Almost Home'!J47+'Joy Operations'!J47+NLOL!J47</f>
        <v>200</v>
      </c>
      <c r="K47" s="139">
        <f>'Almost Home'!K47+'Joy Operations'!K47+NLOL!K47</f>
        <v>200</v>
      </c>
      <c r="L47" s="139">
        <f>'Almost Home'!L47+'Joy Operations'!L47+NLOL!L47</f>
        <v>200</v>
      </c>
      <c r="M47" s="139">
        <f>'Almost Home'!M47+'Joy Operations'!M47+NLOL!M47</f>
        <v>200</v>
      </c>
      <c r="N47" s="139">
        <f>'Almost Home'!N47+'Joy Operations'!N47+NLOL!N47</f>
        <v>200</v>
      </c>
      <c r="O47" s="139">
        <f>'Almost Home'!O47+'Joy Operations'!O47+NLOL!O47</f>
        <v>200</v>
      </c>
      <c r="P47" s="139">
        <f t="shared" si="6"/>
        <v>2400</v>
      </c>
      <c r="Q47" s="139"/>
      <c r="R47" s="139">
        <v>3024</v>
      </c>
      <c r="S47" s="139">
        <f t="shared" si="4"/>
        <v>624</v>
      </c>
      <c r="T47" s="139"/>
      <c r="U47" s="139"/>
      <c r="V47" s="139"/>
      <c r="W47" s="139"/>
    </row>
    <row r="48" spans="2:23" ht="11.25">
      <c r="B48" s="135" t="s">
        <v>26</v>
      </c>
      <c r="C48" s="135"/>
      <c r="D48" s="139">
        <f>'Almost Home'!D48+'Joy Operations'!D48+NLOL!D48</f>
        <v>700</v>
      </c>
      <c r="E48" s="139">
        <f>'Almost Home'!E48+'Joy Operations'!E48+NLOL!E48</f>
        <v>700</v>
      </c>
      <c r="F48" s="139">
        <f>'Almost Home'!F48+'Joy Operations'!F48+NLOL!F48</f>
        <v>850</v>
      </c>
      <c r="G48" s="139">
        <f>'Almost Home'!G48+'Joy Operations'!G48+NLOL!G48</f>
        <v>700</v>
      </c>
      <c r="H48" s="139">
        <f>'Almost Home'!H48+'Joy Operations'!H48+NLOL!H48</f>
        <v>800</v>
      </c>
      <c r="I48" s="139">
        <f>'Almost Home'!I48+'Joy Operations'!I48+NLOL!I48</f>
        <v>850</v>
      </c>
      <c r="J48" s="139">
        <f>'Almost Home'!J48+'Joy Operations'!J48+NLOL!J48</f>
        <v>700</v>
      </c>
      <c r="K48" s="139">
        <f>'Almost Home'!K48+'Joy Operations'!K48+NLOL!K48</f>
        <v>700</v>
      </c>
      <c r="L48" s="139">
        <f>'Almost Home'!L48+'Joy Operations'!L48+NLOL!L48</f>
        <v>850</v>
      </c>
      <c r="M48" s="139">
        <f>'Almost Home'!M48+'Joy Operations'!M48+NLOL!M48</f>
        <v>650</v>
      </c>
      <c r="N48" s="139">
        <f>'Almost Home'!N48+'Joy Operations'!N48+NLOL!N48</f>
        <v>750</v>
      </c>
      <c r="O48" s="139">
        <f>'Almost Home'!O48+'Joy Operations'!O48+NLOL!O48</f>
        <v>800</v>
      </c>
      <c r="P48" s="139">
        <f t="shared" si="6"/>
        <v>9050</v>
      </c>
      <c r="Q48" s="139"/>
      <c r="R48" s="139">
        <v>300</v>
      </c>
      <c r="S48" s="139">
        <f t="shared" si="4"/>
        <v>-8750</v>
      </c>
      <c r="T48" s="139"/>
      <c r="U48" s="139"/>
      <c r="V48" s="139"/>
      <c r="W48" s="139"/>
    </row>
    <row r="49" spans="2:23" ht="11.25">
      <c r="B49" s="135" t="s">
        <v>100</v>
      </c>
      <c r="C49" s="135"/>
      <c r="D49" s="139">
        <f>'Almost Home'!D49+'Joy Operations'!D49+NLOL!D49</f>
        <v>300</v>
      </c>
      <c r="E49" s="139">
        <f>'Almost Home'!E49+'Joy Operations'!E49+NLOL!E49</f>
        <v>300</v>
      </c>
      <c r="F49" s="139">
        <f>'Almost Home'!F49+'Joy Operations'!F49+NLOL!F49</f>
        <v>500</v>
      </c>
      <c r="G49" s="139">
        <f>'Almost Home'!G49+'Joy Operations'!G49+NLOL!G49</f>
        <v>300</v>
      </c>
      <c r="H49" s="139">
        <f>'Almost Home'!H49+'Joy Operations'!H49+NLOL!H49</f>
        <v>300</v>
      </c>
      <c r="I49" s="139">
        <f>'Almost Home'!I49+'Joy Operations'!I49+NLOL!I49</f>
        <v>500</v>
      </c>
      <c r="J49" s="139">
        <f>'Almost Home'!J49+'Joy Operations'!J49+NLOL!J49</f>
        <v>300</v>
      </c>
      <c r="K49" s="139">
        <f>'Almost Home'!K49+'Joy Operations'!K49+NLOL!K49</f>
        <v>300</v>
      </c>
      <c r="L49" s="139">
        <f>'Almost Home'!L49+'Joy Operations'!L49+NLOL!L49</f>
        <v>500</v>
      </c>
      <c r="M49" s="139">
        <f>'Almost Home'!M49+'Joy Operations'!M49+NLOL!M49</f>
        <v>300</v>
      </c>
      <c r="N49" s="139">
        <f>'Almost Home'!N49+'Joy Operations'!N49+NLOL!N49</f>
        <v>400</v>
      </c>
      <c r="O49" s="139">
        <f>'Almost Home'!O49+'Joy Operations'!O49+NLOL!O49</f>
        <v>400</v>
      </c>
      <c r="P49" s="139">
        <f t="shared" si="6"/>
        <v>4400</v>
      </c>
      <c r="Q49" s="139"/>
      <c r="R49" s="139"/>
      <c r="S49" s="139"/>
      <c r="T49" s="139"/>
      <c r="U49" s="139"/>
      <c r="V49" s="139"/>
      <c r="W49" s="139"/>
    </row>
    <row r="50" spans="2:23" ht="11.25">
      <c r="B50" s="135" t="s">
        <v>101</v>
      </c>
      <c r="C50" s="135"/>
      <c r="D50" s="139">
        <f>'Almost Home'!D50+'Joy Operations'!D50+NLOL!D50</f>
        <v>50</v>
      </c>
      <c r="E50" s="139">
        <f>'Almost Home'!E50+'Joy Operations'!E50+NLOL!E50</f>
        <v>50</v>
      </c>
      <c r="F50" s="139">
        <f>'Almost Home'!F50+'Joy Operations'!F50+NLOL!F50</f>
        <v>125</v>
      </c>
      <c r="G50" s="139">
        <f>'Almost Home'!G50+'Joy Operations'!G50+NLOL!G50</f>
        <v>50</v>
      </c>
      <c r="H50" s="139">
        <f>'Almost Home'!H50+'Joy Operations'!H50+NLOL!H50</f>
        <v>50</v>
      </c>
      <c r="I50" s="139">
        <f>'Almost Home'!I50+'Joy Operations'!I50+NLOL!I50</f>
        <v>125</v>
      </c>
      <c r="J50" s="139">
        <f>'Almost Home'!J50+'Joy Operations'!J50+NLOL!J50</f>
        <v>125</v>
      </c>
      <c r="K50" s="139">
        <f>'Almost Home'!K50+'Joy Operations'!K50+NLOL!K50</f>
        <v>50</v>
      </c>
      <c r="L50" s="139">
        <f>'Almost Home'!L50+'Joy Operations'!L50+NLOL!L50</f>
        <v>125</v>
      </c>
      <c r="M50" s="139">
        <f>'Almost Home'!M50+'Joy Operations'!M50+NLOL!M50</f>
        <v>100</v>
      </c>
      <c r="N50" s="139">
        <f>'Almost Home'!N50+'Joy Operations'!N50+NLOL!N50</f>
        <v>50</v>
      </c>
      <c r="O50" s="139">
        <f>'Almost Home'!O50+'Joy Operations'!O50+NLOL!O50</f>
        <v>125</v>
      </c>
      <c r="P50" s="139">
        <f t="shared" si="6"/>
        <v>1025</v>
      </c>
      <c r="Q50" s="139"/>
      <c r="R50" s="139"/>
      <c r="S50" s="139"/>
      <c r="T50" s="139"/>
      <c r="U50" s="139"/>
      <c r="V50" s="139"/>
      <c r="W50" s="139"/>
    </row>
    <row r="51" spans="2:23" ht="11.25">
      <c r="B51" s="135" t="s">
        <v>102</v>
      </c>
      <c r="C51" s="135"/>
      <c r="D51" s="139">
        <f>'Almost Home'!D51+'Joy Operations'!D51+NLOL!D51</f>
        <v>200</v>
      </c>
      <c r="E51" s="139">
        <f>'Almost Home'!E51+'Joy Operations'!E51+NLOL!E51</f>
        <v>200</v>
      </c>
      <c r="F51" s="139">
        <f>'Almost Home'!F51+'Joy Operations'!F51+NLOL!F51</f>
        <v>300</v>
      </c>
      <c r="G51" s="139">
        <f>'Almost Home'!G51+'Joy Operations'!G51+NLOL!G51</f>
        <v>200</v>
      </c>
      <c r="H51" s="139">
        <f>'Almost Home'!H51+'Joy Operations'!H51+NLOL!H51</f>
        <v>200</v>
      </c>
      <c r="I51" s="139">
        <f>'Almost Home'!I51+'Joy Operations'!I51+NLOL!I51</f>
        <v>300</v>
      </c>
      <c r="J51" s="139">
        <f>'Almost Home'!J51+'Joy Operations'!J51+NLOL!J51</f>
        <v>200</v>
      </c>
      <c r="K51" s="139">
        <f>'Almost Home'!K51+'Joy Operations'!K51+NLOL!K51</f>
        <v>200</v>
      </c>
      <c r="L51" s="139">
        <f>'Almost Home'!L51+'Joy Operations'!L51+NLOL!L51</f>
        <v>400</v>
      </c>
      <c r="M51" s="139">
        <f>'Almost Home'!M51+'Joy Operations'!M51+NLOL!M51</f>
        <v>200</v>
      </c>
      <c r="N51" s="139">
        <f>'Almost Home'!N51+'Joy Operations'!N51+NLOL!N51</f>
        <v>200</v>
      </c>
      <c r="O51" s="139">
        <f>'Almost Home'!O51+'Joy Operations'!O51+NLOL!O51</f>
        <v>400</v>
      </c>
      <c r="P51" s="139">
        <f t="shared" si="6"/>
        <v>3000</v>
      </c>
      <c r="Q51" s="139"/>
      <c r="R51" s="139"/>
      <c r="S51" s="139"/>
      <c r="T51" s="139"/>
      <c r="U51" s="139"/>
      <c r="V51" s="139"/>
      <c r="W51" s="139"/>
    </row>
    <row r="52" spans="2:23" ht="11.25">
      <c r="B52" s="135" t="s">
        <v>103</v>
      </c>
      <c r="C52" s="135"/>
      <c r="D52" s="139">
        <f>'Almost Home'!D52+'Joy Operations'!D52+NLOL!D52</f>
        <v>0</v>
      </c>
      <c r="E52" s="139">
        <f>'Almost Home'!E52+'Joy Operations'!E52+NLOL!E52</f>
        <v>0</v>
      </c>
      <c r="F52" s="139">
        <f>'Almost Home'!F52+'Joy Operations'!F52+NLOL!F52</f>
        <v>0</v>
      </c>
      <c r="G52" s="139">
        <f>'Almost Home'!G52+'Joy Operations'!G52+NLOL!G52</f>
        <v>0</v>
      </c>
      <c r="H52" s="139">
        <f>'Almost Home'!H52+'Joy Operations'!H52+NLOL!H52</f>
        <v>0</v>
      </c>
      <c r="I52" s="139">
        <f>'Almost Home'!I52+'Joy Operations'!I52+NLOL!I52</f>
        <v>0</v>
      </c>
      <c r="J52" s="139">
        <f>'Almost Home'!J52+'Joy Operations'!J52+NLOL!J52</f>
        <v>0</v>
      </c>
      <c r="K52" s="139">
        <f>'Almost Home'!K52+'Joy Operations'!K52+NLOL!K52</f>
        <v>0</v>
      </c>
      <c r="L52" s="139">
        <f>'Almost Home'!L52+'Joy Operations'!L52+NLOL!L52</f>
        <v>0</v>
      </c>
      <c r="M52" s="139">
        <f>'Almost Home'!M52+'Joy Operations'!M52+NLOL!M52</f>
        <v>0</v>
      </c>
      <c r="N52" s="139">
        <f>'Almost Home'!N52+'Joy Operations'!N52+NLOL!N52</f>
        <v>0</v>
      </c>
      <c r="O52" s="139">
        <f>'Almost Home'!O52+'Joy Operations'!O52+NLOL!O52</f>
        <v>0</v>
      </c>
      <c r="P52" s="139">
        <f t="shared" si="6"/>
        <v>0</v>
      </c>
      <c r="Q52" s="139"/>
      <c r="R52" s="139"/>
      <c r="S52" s="139"/>
      <c r="T52" s="139"/>
      <c r="U52" s="139"/>
      <c r="V52" s="139"/>
      <c r="W52" s="139"/>
    </row>
    <row r="53" spans="2:23" ht="11.25">
      <c r="B53" s="135" t="s">
        <v>259</v>
      </c>
      <c r="C53" s="135"/>
      <c r="D53" s="139">
        <f>'Almost Home'!D53+'Joy Operations'!D53+NLOL!D53</f>
        <v>400</v>
      </c>
      <c r="E53" s="139">
        <f>'Almost Home'!E53+'Joy Operations'!E53+NLOL!E53</f>
        <v>400</v>
      </c>
      <c r="F53" s="139">
        <f>'Almost Home'!F53+'Joy Operations'!F53+NLOL!F53</f>
        <v>400</v>
      </c>
      <c r="G53" s="139">
        <f>'Almost Home'!G53+'Joy Operations'!G53+NLOL!G53</f>
        <v>400</v>
      </c>
      <c r="H53" s="139">
        <f>'Almost Home'!H53+'Joy Operations'!H53+NLOL!H53</f>
        <v>400</v>
      </c>
      <c r="I53" s="139">
        <f>'Almost Home'!I53+'Joy Operations'!I53+NLOL!I53</f>
        <v>400</v>
      </c>
      <c r="J53" s="139">
        <f>'Almost Home'!J53+'Joy Operations'!J53+NLOL!J53</f>
        <v>400</v>
      </c>
      <c r="K53" s="139">
        <f>'Almost Home'!K53+'Joy Operations'!K53+NLOL!K53</f>
        <v>400</v>
      </c>
      <c r="L53" s="139">
        <f>'Almost Home'!L53+'Joy Operations'!L53+NLOL!L53</f>
        <v>400</v>
      </c>
      <c r="M53" s="139">
        <f>'Almost Home'!M53+'Joy Operations'!M53+NLOL!M53</f>
        <v>400</v>
      </c>
      <c r="N53" s="139">
        <f>'Almost Home'!N53+'Joy Operations'!N53+NLOL!N53</f>
        <v>400</v>
      </c>
      <c r="O53" s="139">
        <f>'Almost Home'!O53+'Joy Operations'!O53+NLOL!O53</f>
        <v>400</v>
      </c>
      <c r="P53" s="139">
        <f t="shared" si="6"/>
        <v>4800</v>
      </c>
      <c r="Q53" s="139"/>
      <c r="R53" s="139"/>
      <c r="S53" s="139"/>
      <c r="T53" s="139"/>
      <c r="U53" s="139"/>
      <c r="V53" s="139"/>
      <c r="W53" s="139"/>
    </row>
    <row r="54" spans="2:23" ht="11.25">
      <c r="B54" s="135" t="s">
        <v>231</v>
      </c>
      <c r="C54" s="135"/>
      <c r="D54" s="139">
        <f>'Almost Home'!D54+'Joy Operations'!D54+NLOL!D54</f>
        <v>155</v>
      </c>
      <c r="E54" s="139">
        <f>'Almost Home'!E54+'Joy Operations'!E54+NLOL!E54</f>
        <v>180</v>
      </c>
      <c r="F54" s="139">
        <f>'Almost Home'!F54+'Joy Operations'!F54+NLOL!F54</f>
        <v>205</v>
      </c>
      <c r="G54" s="139">
        <f>'Almost Home'!G54+'Joy Operations'!G54+NLOL!G54</f>
        <v>155</v>
      </c>
      <c r="H54" s="139">
        <f>'Almost Home'!H54+'Joy Operations'!H54+NLOL!H54</f>
        <v>205</v>
      </c>
      <c r="I54" s="139">
        <f>'Almost Home'!I54+'Joy Operations'!I54+NLOL!I54</f>
        <v>155</v>
      </c>
      <c r="J54" s="139">
        <f>'Almost Home'!J54+'Joy Operations'!J54+NLOL!J54</f>
        <v>205</v>
      </c>
      <c r="K54" s="139">
        <f>'Almost Home'!K54+'Joy Operations'!K54+NLOL!K54</f>
        <v>155</v>
      </c>
      <c r="L54" s="139">
        <f>'Almost Home'!L54+'Joy Operations'!L54+NLOL!L54</f>
        <v>205</v>
      </c>
      <c r="M54" s="139">
        <f>'Almost Home'!M54+'Joy Operations'!M54+NLOL!M54</f>
        <v>155</v>
      </c>
      <c r="N54" s="139">
        <f>'Almost Home'!N54+'Joy Operations'!N54+NLOL!N54</f>
        <v>205</v>
      </c>
      <c r="O54" s="139">
        <f>'Almost Home'!O54+'Joy Operations'!O54+NLOL!O54</f>
        <v>205</v>
      </c>
      <c r="P54" s="139">
        <f t="shared" si="6"/>
        <v>2185</v>
      </c>
      <c r="Q54" s="139"/>
      <c r="R54" s="139"/>
      <c r="S54" s="139"/>
      <c r="T54" s="139"/>
      <c r="U54" s="139"/>
      <c r="V54" s="139"/>
      <c r="W54" s="139"/>
    </row>
    <row r="55" spans="2:23" ht="11.25">
      <c r="B55" s="135" t="s">
        <v>28</v>
      </c>
      <c r="C55" s="135"/>
      <c r="D55" s="139">
        <f>'Almost Home'!D55+'Joy Operations'!D55+NLOL!D55</f>
        <v>85</v>
      </c>
      <c r="E55" s="139">
        <f>'Almost Home'!E55+'Joy Operations'!E55+NLOL!E55</f>
        <v>70</v>
      </c>
      <c r="F55" s="139">
        <f>'Almost Home'!F55+'Joy Operations'!F55+NLOL!F55</f>
        <v>70</v>
      </c>
      <c r="G55" s="139">
        <f>'Almost Home'!G55+'Joy Operations'!G55+NLOL!G55</f>
        <v>70</v>
      </c>
      <c r="H55" s="139">
        <f>'Almost Home'!H55+'Joy Operations'!H55+NLOL!H55</f>
        <v>70</v>
      </c>
      <c r="I55" s="139">
        <f>'Almost Home'!I55+'Joy Operations'!I55+NLOL!I55</f>
        <v>410</v>
      </c>
      <c r="J55" s="139">
        <f>'Almost Home'!J55+'Joy Operations'!J55+NLOL!J55</f>
        <v>70</v>
      </c>
      <c r="K55" s="139">
        <f>'Almost Home'!K55+'Joy Operations'!K55+NLOL!K55</f>
        <v>70</v>
      </c>
      <c r="L55" s="139">
        <f>'Almost Home'!L55+'Joy Operations'!L55+NLOL!L55</f>
        <v>70</v>
      </c>
      <c r="M55" s="139">
        <f>'Almost Home'!M55+'Joy Operations'!M55+NLOL!M55</f>
        <v>70</v>
      </c>
      <c r="N55" s="139">
        <f>'Almost Home'!N55+'Joy Operations'!N55+NLOL!N55</f>
        <v>70</v>
      </c>
      <c r="O55" s="139">
        <f>'Almost Home'!O55+'Joy Operations'!O55+NLOL!O55</f>
        <v>85</v>
      </c>
      <c r="P55" s="139">
        <f t="shared" si="6"/>
        <v>1210</v>
      </c>
      <c r="Q55" s="139"/>
      <c r="R55" s="139">
        <v>250</v>
      </c>
      <c r="S55" s="139">
        <f t="shared" si="4"/>
        <v>-960</v>
      </c>
      <c r="T55" s="139"/>
      <c r="U55" s="139"/>
      <c r="V55" s="139"/>
      <c r="W55" s="139"/>
    </row>
    <row r="56" spans="2:23" ht="11.25">
      <c r="B56" s="135" t="s">
        <v>252</v>
      </c>
      <c r="C56" s="135"/>
      <c r="D56" s="139">
        <f>'Almost Home'!D56+'Joy Operations'!D56+NLOL!D56</f>
        <v>50</v>
      </c>
      <c r="E56" s="139">
        <f>'Almost Home'!E56+'Joy Operations'!E56+NLOL!E56</f>
        <v>50</v>
      </c>
      <c r="F56" s="139">
        <f>'Almost Home'!F56+'Joy Operations'!F56+NLOL!F56</f>
        <v>50</v>
      </c>
      <c r="G56" s="139">
        <f>'Almost Home'!G56+'Joy Operations'!G56+NLOL!G56</f>
        <v>50</v>
      </c>
      <c r="H56" s="139">
        <f>'Almost Home'!H56+'Joy Operations'!H56+NLOL!H56</f>
        <v>50</v>
      </c>
      <c r="I56" s="139">
        <f>'Almost Home'!I56+'Joy Operations'!I56+NLOL!I56</f>
        <v>50</v>
      </c>
      <c r="J56" s="139">
        <f>'Almost Home'!J56+'Joy Operations'!J56+NLOL!J56</f>
        <v>50</v>
      </c>
      <c r="K56" s="139">
        <f>'Almost Home'!K56+'Joy Operations'!K56+NLOL!K56</f>
        <v>50</v>
      </c>
      <c r="L56" s="139">
        <f>'Almost Home'!L56+'Joy Operations'!L56+NLOL!L56</f>
        <v>50</v>
      </c>
      <c r="M56" s="139">
        <f>'Almost Home'!M56+'Joy Operations'!M56+NLOL!M56</f>
        <v>50</v>
      </c>
      <c r="N56" s="139">
        <f>'Almost Home'!N56+'Joy Operations'!N56+NLOL!N56</f>
        <v>50</v>
      </c>
      <c r="O56" s="139">
        <f>'Almost Home'!O56+'Joy Operations'!O56+NLOL!O56</f>
        <v>50</v>
      </c>
      <c r="P56" s="139">
        <f t="shared" si="6"/>
        <v>600</v>
      </c>
      <c r="Q56" s="139"/>
      <c r="R56" s="139">
        <v>0</v>
      </c>
      <c r="S56" s="139">
        <f t="shared" si="4"/>
        <v>-600</v>
      </c>
      <c r="T56" s="139"/>
      <c r="U56" s="139"/>
      <c r="V56" s="139"/>
      <c r="W56" s="139"/>
    </row>
    <row r="57" spans="2:23" ht="11.25">
      <c r="B57" s="135" t="s">
        <v>30</v>
      </c>
      <c r="C57" s="135"/>
      <c r="D57" s="139">
        <f>'Almost Home'!D57+'Joy Operations'!D57+NLOL!D57</f>
        <v>300</v>
      </c>
      <c r="E57" s="139">
        <f>'Almost Home'!E57+'Joy Operations'!E57+NLOL!E57</f>
        <v>300</v>
      </c>
      <c r="F57" s="139">
        <f>'Almost Home'!F57+'Joy Operations'!F57+NLOL!F57</f>
        <v>300</v>
      </c>
      <c r="G57" s="139">
        <f>'Almost Home'!G57+'Joy Operations'!G57+NLOL!G57</f>
        <v>1300</v>
      </c>
      <c r="H57" s="139">
        <f>'Almost Home'!H57+'Joy Operations'!H57+NLOL!H57</f>
        <v>1300</v>
      </c>
      <c r="I57" s="139">
        <f>'Almost Home'!I57+'Joy Operations'!I57+NLOL!I57</f>
        <v>300</v>
      </c>
      <c r="J57" s="139">
        <f>'Almost Home'!J57+'Joy Operations'!J57+NLOL!J57</f>
        <v>300</v>
      </c>
      <c r="K57" s="139">
        <f>'Almost Home'!K57+'Joy Operations'!K57+NLOL!K57</f>
        <v>1500</v>
      </c>
      <c r="L57" s="139">
        <f>'Almost Home'!L57+'Joy Operations'!L57+NLOL!L57</f>
        <v>300</v>
      </c>
      <c r="M57" s="139">
        <f>'Almost Home'!M57+'Joy Operations'!M57+NLOL!M57</f>
        <v>300</v>
      </c>
      <c r="N57" s="139">
        <f>'Almost Home'!N57+'Joy Operations'!N57+NLOL!N57</f>
        <v>300</v>
      </c>
      <c r="O57" s="139">
        <f>'Almost Home'!O57+'Joy Operations'!O57+NLOL!O57</f>
        <v>300</v>
      </c>
      <c r="P57" s="139">
        <f t="shared" si="6"/>
        <v>6800</v>
      </c>
      <c r="Q57" s="139"/>
      <c r="R57" s="139">
        <v>0</v>
      </c>
      <c r="S57" s="139">
        <f t="shared" si="4"/>
        <v>-6800</v>
      </c>
      <c r="T57" s="139"/>
      <c r="U57" s="139"/>
      <c r="V57" s="139"/>
      <c r="W57" s="139"/>
    </row>
    <row r="58" spans="2:23" ht="11.25">
      <c r="B58" s="135" t="s">
        <v>258</v>
      </c>
      <c r="C58" s="135"/>
      <c r="D58" s="139">
        <f>'Almost Home'!D58+'Joy Operations'!D58+NLOL!D58</f>
        <v>75</v>
      </c>
      <c r="E58" s="139">
        <f>'Almost Home'!E58+'Joy Operations'!E58+NLOL!E58</f>
        <v>75</v>
      </c>
      <c r="F58" s="139">
        <f>'Almost Home'!F58+'Joy Operations'!F58+NLOL!F58</f>
        <v>75</v>
      </c>
      <c r="G58" s="139">
        <f>'Almost Home'!G58+'Joy Operations'!G58+NLOL!G58</f>
        <v>75</v>
      </c>
      <c r="H58" s="139">
        <f>'Almost Home'!H58+'Joy Operations'!H58+NLOL!H58</f>
        <v>75</v>
      </c>
      <c r="I58" s="139">
        <f>'Almost Home'!I58+'Joy Operations'!I58+NLOL!I58</f>
        <v>75</v>
      </c>
      <c r="J58" s="139">
        <f>'Almost Home'!J58+'Joy Operations'!J58+NLOL!J58</f>
        <v>75</v>
      </c>
      <c r="K58" s="139">
        <f>'Almost Home'!K58+'Joy Operations'!K58+NLOL!K58</f>
        <v>75</v>
      </c>
      <c r="L58" s="139">
        <f>'Almost Home'!L58+'Joy Operations'!L58+NLOL!L58</f>
        <v>75</v>
      </c>
      <c r="M58" s="139">
        <f>'Almost Home'!M58+'Joy Operations'!M58+NLOL!M58</f>
        <v>75</v>
      </c>
      <c r="N58" s="139">
        <f>'Almost Home'!N58+'Joy Operations'!N58+NLOL!N58</f>
        <v>75</v>
      </c>
      <c r="O58" s="139">
        <f>'Almost Home'!O58+'Joy Operations'!O58+NLOL!O58</f>
        <v>75</v>
      </c>
      <c r="P58" s="139">
        <f t="shared" si="6"/>
        <v>900</v>
      </c>
      <c r="Q58" s="139"/>
      <c r="R58" s="139">
        <v>0</v>
      </c>
      <c r="S58" s="139">
        <f t="shared" si="4"/>
        <v>-900</v>
      </c>
      <c r="T58" s="139"/>
      <c r="U58" s="139"/>
      <c r="V58" s="139"/>
      <c r="W58" s="139"/>
    </row>
    <row r="59" spans="2:23" ht="11.25">
      <c r="B59" s="135" t="s">
        <v>105</v>
      </c>
      <c r="C59" s="135"/>
      <c r="D59" s="139">
        <f>'Almost Home'!D59+'Joy Operations'!D59+NLOL!D59</f>
        <v>425</v>
      </c>
      <c r="E59" s="139">
        <f>'Almost Home'!E59+'Joy Operations'!E59+NLOL!E59</f>
        <v>425</v>
      </c>
      <c r="F59" s="139">
        <f>'Almost Home'!F59+'Joy Operations'!F59+NLOL!F59</f>
        <v>425</v>
      </c>
      <c r="G59" s="139">
        <f>'Almost Home'!G59+'Joy Operations'!G59+NLOL!G59</f>
        <v>425</v>
      </c>
      <c r="H59" s="139">
        <f>'Almost Home'!H59+'Joy Operations'!H59+NLOL!H59</f>
        <v>525</v>
      </c>
      <c r="I59" s="139">
        <f>'Almost Home'!I59+'Joy Operations'!I59+NLOL!I59</f>
        <v>525</v>
      </c>
      <c r="J59" s="139">
        <f>'Almost Home'!J59+'Joy Operations'!J59+NLOL!J59</f>
        <v>525</v>
      </c>
      <c r="K59" s="139">
        <f>'Almost Home'!K59+'Joy Operations'!K59+NLOL!K59</f>
        <v>525</v>
      </c>
      <c r="L59" s="139">
        <f>'Almost Home'!L59+'Joy Operations'!L59+NLOL!L59</f>
        <v>425</v>
      </c>
      <c r="M59" s="139">
        <f>'Almost Home'!M59+'Joy Operations'!M59+NLOL!M59</f>
        <v>425</v>
      </c>
      <c r="N59" s="139">
        <f>'Almost Home'!N59+'Joy Operations'!N59+NLOL!N59</f>
        <v>425</v>
      </c>
      <c r="O59" s="139">
        <f>'Almost Home'!O59+'Joy Operations'!O59+NLOL!O59</f>
        <v>425</v>
      </c>
      <c r="P59" s="139">
        <f t="shared" si="6"/>
        <v>5500</v>
      </c>
      <c r="Q59" s="139"/>
      <c r="R59" s="139">
        <v>0</v>
      </c>
      <c r="S59" s="139">
        <f t="shared" si="4"/>
        <v>-5500</v>
      </c>
      <c r="T59" s="139"/>
      <c r="U59" s="139"/>
      <c r="V59" s="139"/>
      <c r="W59" s="139"/>
    </row>
    <row r="60" spans="2:23" ht="11.25">
      <c r="B60" s="135" t="s">
        <v>31</v>
      </c>
      <c r="C60" s="135"/>
      <c r="D60" s="139">
        <f>'Almost Home'!D60+'Joy Operations'!D60+NLOL!D60</f>
        <v>125</v>
      </c>
      <c r="E60" s="139">
        <f>'Almost Home'!E60+'Joy Operations'!E60+NLOL!E60</f>
        <v>125</v>
      </c>
      <c r="F60" s="139">
        <f>'Almost Home'!F60+'Joy Operations'!F60+NLOL!F60</f>
        <v>125</v>
      </c>
      <c r="G60" s="139">
        <f>'Almost Home'!G60+'Joy Operations'!G60+NLOL!G60</f>
        <v>125</v>
      </c>
      <c r="H60" s="139">
        <f>'Almost Home'!H60+'Joy Operations'!H60+NLOL!H60</f>
        <v>125</v>
      </c>
      <c r="I60" s="139">
        <f>'Almost Home'!I60+'Joy Operations'!I60+NLOL!I60</f>
        <v>325</v>
      </c>
      <c r="J60" s="139">
        <f>'Almost Home'!J60+'Joy Operations'!J60+NLOL!J60</f>
        <v>125</v>
      </c>
      <c r="K60" s="139">
        <f>'Almost Home'!K60+'Joy Operations'!K60+NLOL!K60</f>
        <v>325</v>
      </c>
      <c r="L60" s="139">
        <f>'Almost Home'!L60+'Joy Operations'!L60+NLOL!L60</f>
        <v>125</v>
      </c>
      <c r="M60" s="139">
        <f>'Almost Home'!M60+'Joy Operations'!M60+NLOL!M60</f>
        <v>525</v>
      </c>
      <c r="N60" s="139">
        <f>'Almost Home'!N60+'Joy Operations'!N60+NLOL!N60</f>
        <v>125</v>
      </c>
      <c r="O60" s="139">
        <f>'Almost Home'!O60+'Joy Operations'!O60+NLOL!O60</f>
        <v>125</v>
      </c>
      <c r="P60" s="139">
        <f t="shared" si="6"/>
        <v>2300</v>
      </c>
      <c r="Q60" s="139"/>
      <c r="R60" s="139">
        <v>0</v>
      </c>
      <c r="S60" s="139">
        <f t="shared" si="4"/>
        <v>-2300</v>
      </c>
      <c r="T60" s="139"/>
      <c r="U60" s="139"/>
      <c r="V60" s="139"/>
      <c r="W60" s="139"/>
    </row>
    <row r="61" spans="2:23" ht="11.25">
      <c r="B61" s="135" t="s">
        <v>106</v>
      </c>
      <c r="C61" s="135"/>
      <c r="D61" s="139">
        <f>'Almost Home'!D61+'Joy Operations'!D61+NLOL!D61</f>
        <v>0</v>
      </c>
      <c r="E61" s="139">
        <f>'Almost Home'!E61+'Joy Operations'!E61+NLOL!E61</f>
        <v>0</v>
      </c>
      <c r="F61" s="139">
        <f>'Almost Home'!F61+'Joy Operations'!F61+NLOL!F61</f>
        <v>0</v>
      </c>
      <c r="G61" s="139">
        <f>'Almost Home'!G61+'Joy Operations'!G61+NLOL!G61</f>
        <v>0</v>
      </c>
      <c r="H61" s="139">
        <f>'Almost Home'!H61+'Joy Operations'!H61+NLOL!H61</f>
        <v>0</v>
      </c>
      <c r="I61" s="139">
        <f>'Almost Home'!I61+'Joy Operations'!I61+NLOL!I61</f>
        <v>0</v>
      </c>
      <c r="J61" s="139">
        <f>'Almost Home'!J61+'Joy Operations'!J61+NLOL!J61</f>
        <v>0</v>
      </c>
      <c r="K61" s="139">
        <f>'Almost Home'!K61+'Joy Operations'!K61+NLOL!K61</f>
        <v>0</v>
      </c>
      <c r="L61" s="139">
        <f>'Almost Home'!L61+'Joy Operations'!L61+NLOL!L61</f>
        <v>0</v>
      </c>
      <c r="M61" s="139">
        <f>'Almost Home'!M61+'Joy Operations'!M61+NLOL!M61</f>
        <v>0</v>
      </c>
      <c r="N61" s="139">
        <f>'Almost Home'!N61+'Joy Operations'!N61+NLOL!N61</f>
        <v>0</v>
      </c>
      <c r="O61" s="139">
        <f>'Almost Home'!O61+'Joy Operations'!O61+NLOL!O61</f>
        <v>0</v>
      </c>
      <c r="P61" s="139">
        <f t="shared" si="6"/>
        <v>0</v>
      </c>
      <c r="Q61" s="139"/>
      <c r="R61" s="139"/>
      <c r="S61" s="139"/>
      <c r="T61" s="139"/>
      <c r="U61" s="139"/>
      <c r="V61" s="139"/>
      <c r="W61" s="139"/>
    </row>
    <row r="62" spans="2:23" ht="11.25">
      <c r="B62" s="135" t="s">
        <v>170</v>
      </c>
      <c r="C62" s="135"/>
      <c r="D62" s="139">
        <f>'Almost Home'!D62+'Joy Operations'!D62+NLOL!D62</f>
        <v>275</v>
      </c>
      <c r="E62" s="139">
        <f>'Almost Home'!E62+'Joy Operations'!E62+NLOL!E62</f>
        <v>175</v>
      </c>
      <c r="F62" s="139">
        <f>'Almost Home'!F62+'Joy Operations'!F62+NLOL!F62</f>
        <v>175</v>
      </c>
      <c r="G62" s="139">
        <f>'Almost Home'!G62+'Joy Operations'!G62+NLOL!G62</f>
        <v>175</v>
      </c>
      <c r="H62" s="139">
        <f>'Almost Home'!H62+'Joy Operations'!H62+NLOL!H62</f>
        <v>175</v>
      </c>
      <c r="I62" s="139">
        <f>'Almost Home'!I62+'Joy Operations'!I62+NLOL!I62</f>
        <v>175</v>
      </c>
      <c r="J62" s="139">
        <f>'Almost Home'!J62+'Joy Operations'!J62+NLOL!J62</f>
        <v>175</v>
      </c>
      <c r="K62" s="139">
        <f>'Almost Home'!K62+'Joy Operations'!K62+NLOL!K62</f>
        <v>175</v>
      </c>
      <c r="L62" s="139">
        <f>'Almost Home'!L62+'Joy Operations'!L62+NLOL!L62</f>
        <v>175</v>
      </c>
      <c r="M62" s="139">
        <f>'Almost Home'!M62+'Joy Operations'!M62+NLOL!M62</f>
        <v>175</v>
      </c>
      <c r="N62" s="139">
        <f>'Almost Home'!N62+'Joy Operations'!N62+NLOL!N62</f>
        <v>175</v>
      </c>
      <c r="O62" s="139">
        <f>'Almost Home'!O62+'Joy Operations'!O62+NLOL!O62</f>
        <v>175</v>
      </c>
      <c r="P62" s="139">
        <f t="shared" si="6"/>
        <v>2200</v>
      </c>
      <c r="Q62" s="139"/>
      <c r="R62" s="139">
        <v>0</v>
      </c>
      <c r="S62" s="139">
        <f t="shared" si="4"/>
        <v>-2200</v>
      </c>
      <c r="T62" s="139"/>
      <c r="U62" s="139"/>
      <c r="V62" s="139"/>
      <c r="W62" s="139"/>
    </row>
    <row r="63" spans="2:23" ht="11.25">
      <c r="B63" s="135" t="s">
        <v>143</v>
      </c>
      <c r="C63" s="135"/>
      <c r="D63" s="139">
        <f>'Almost Home'!D63+'Joy Operations'!D63+NLOL!D63</f>
        <v>300</v>
      </c>
      <c r="E63" s="139">
        <f>'Almost Home'!E63+'Joy Operations'!E63+NLOL!E63</f>
        <v>300</v>
      </c>
      <c r="F63" s="139">
        <f>'Almost Home'!F63+'Joy Operations'!F63+NLOL!F63</f>
        <v>300</v>
      </c>
      <c r="G63" s="139">
        <f>'Almost Home'!G63+'Joy Operations'!G63+NLOL!G63</f>
        <v>300</v>
      </c>
      <c r="H63" s="139">
        <f>'Almost Home'!H63+'Joy Operations'!H63+NLOL!H63</f>
        <v>300</v>
      </c>
      <c r="I63" s="139">
        <f>'Almost Home'!I63+'Joy Operations'!I63+NLOL!I63</f>
        <v>300</v>
      </c>
      <c r="J63" s="139">
        <f>'Almost Home'!J63+'Joy Operations'!J63+NLOL!J63</f>
        <v>300</v>
      </c>
      <c r="K63" s="139">
        <f>'Almost Home'!K63+'Joy Operations'!K63+NLOL!K63</f>
        <v>300</v>
      </c>
      <c r="L63" s="139">
        <f>'Almost Home'!L63+'Joy Operations'!L63+NLOL!L63</f>
        <v>300</v>
      </c>
      <c r="M63" s="139">
        <f>'Almost Home'!M63+'Joy Operations'!M63+NLOL!M63</f>
        <v>300</v>
      </c>
      <c r="N63" s="139">
        <f>'Almost Home'!N63+'Joy Operations'!N63+NLOL!N63</f>
        <v>300</v>
      </c>
      <c r="O63" s="139">
        <f>'Almost Home'!O63+'Joy Operations'!O63+NLOL!O63</f>
        <v>300</v>
      </c>
      <c r="P63" s="139">
        <f t="shared" si="6"/>
        <v>3600</v>
      </c>
      <c r="Q63" s="139"/>
      <c r="R63" s="139">
        <v>0</v>
      </c>
      <c r="S63" s="139">
        <f t="shared" si="4"/>
        <v>-3600</v>
      </c>
      <c r="T63" s="139"/>
      <c r="U63" s="139"/>
      <c r="V63" s="139"/>
      <c r="W63" s="139"/>
    </row>
    <row r="64" spans="2:23" ht="11.25">
      <c r="B64" s="135" t="s">
        <v>34</v>
      </c>
      <c r="C64" s="135"/>
      <c r="D64" s="139">
        <f>'Almost Home'!D64+'Joy Operations'!D64+NLOL!D64</f>
        <v>1875</v>
      </c>
      <c r="E64" s="139">
        <f>'Almost Home'!E64+'Joy Operations'!E64+NLOL!E64</f>
        <v>1875</v>
      </c>
      <c r="F64" s="139">
        <f>'Almost Home'!F64+'Joy Operations'!F64+NLOL!F64</f>
        <v>2050</v>
      </c>
      <c r="G64" s="139">
        <f>'Almost Home'!G64+'Joy Operations'!G64+NLOL!G64</f>
        <v>1875</v>
      </c>
      <c r="H64" s="139">
        <f>'Almost Home'!H64+'Joy Operations'!H64+NLOL!H64</f>
        <v>1875</v>
      </c>
      <c r="I64" s="139">
        <f>'Almost Home'!I64+'Joy Operations'!I64+NLOL!I64</f>
        <v>2050</v>
      </c>
      <c r="J64" s="139">
        <f>'Almost Home'!J64+'Joy Operations'!J64+NLOL!J64</f>
        <v>2175</v>
      </c>
      <c r="K64" s="139">
        <f>'Almost Home'!K64+'Joy Operations'!K64+NLOL!K64</f>
        <v>1975</v>
      </c>
      <c r="L64" s="139">
        <f>'Almost Home'!L64+'Joy Operations'!L64+NLOL!L64</f>
        <v>2050</v>
      </c>
      <c r="M64" s="139">
        <f>'Almost Home'!M64+'Joy Operations'!M64+NLOL!M64</f>
        <v>1875</v>
      </c>
      <c r="N64" s="139">
        <f>'Almost Home'!N64+'Joy Operations'!N64+NLOL!N64</f>
        <v>1875</v>
      </c>
      <c r="O64" s="139">
        <f>'Almost Home'!O64+'Joy Operations'!O64+NLOL!O64</f>
        <v>2050</v>
      </c>
      <c r="P64" s="139">
        <f t="shared" si="6"/>
        <v>23600</v>
      </c>
      <c r="Q64" s="139"/>
      <c r="R64" s="139"/>
      <c r="S64" s="139"/>
      <c r="T64" s="139"/>
      <c r="U64" s="139"/>
      <c r="V64" s="139"/>
      <c r="W64" s="139"/>
    </row>
    <row r="65" spans="2:23" ht="11.25">
      <c r="B65" s="135" t="s">
        <v>84</v>
      </c>
      <c r="C65" s="135"/>
      <c r="D65" s="139">
        <f>'Almost Home'!D65+'Joy Operations'!D65+NLOL!D65</f>
        <v>0</v>
      </c>
      <c r="E65" s="139">
        <f>'Almost Home'!E65+'Joy Operations'!E65+NLOL!E65</f>
        <v>0</v>
      </c>
      <c r="F65" s="139">
        <f>'Almost Home'!F65+'Joy Operations'!F65+NLOL!F65</f>
        <v>0</v>
      </c>
      <c r="G65" s="139">
        <f>'Almost Home'!G65+'Joy Operations'!G65+NLOL!G65</f>
        <v>0</v>
      </c>
      <c r="H65" s="139">
        <f>'Almost Home'!H65+'Joy Operations'!H65+NLOL!H65</f>
        <v>0</v>
      </c>
      <c r="I65" s="139">
        <f>'Almost Home'!I65+'Joy Operations'!I65+NLOL!I65</f>
        <v>0</v>
      </c>
      <c r="J65" s="139">
        <f>'Almost Home'!J65+'Joy Operations'!J65+NLOL!J65</f>
        <v>0</v>
      </c>
      <c r="K65" s="139">
        <f>'Almost Home'!K65+'Joy Operations'!K65+NLOL!K65</f>
        <v>0</v>
      </c>
      <c r="L65" s="139">
        <f>'Almost Home'!L65+'Joy Operations'!L65+NLOL!L65</f>
        <v>0</v>
      </c>
      <c r="M65" s="139">
        <f>'Almost Home'!M65+'Joy Operations'!M65+NLOL!M65</f>
        <v>0</v>
      </c>
      <c r="N65" s="139">
        <f>'Almost Home'!N65+'Joy Operations'!N65+NLOL!N65</f>
        <v>0</v>
      </c>
      <c r="O65" s="139">
        <f>'Almost Home'!O65+'Joy Operations'!O65+NLOL!O65</f>
        <v>0</v>
      </c>
      <c r="P65" s="142">
        <f t="shared" si="6"/>
        <v>0</v>
      </c>
      <c r="Q65" s="139"/>
      <c r="R65" s="142">
        <v>0</v>
      </c>
      <c r="S65" s="142">
        <f t="shared" si="4"/>
        <v>0</v>
      </c>
      <c r="T65" s="139"/>
      <c r="U65" s="139"/>
      <c r="V65" s="139"/>
      <c r="W65" s="139"/>
    </row>
    <row r="66" spans="1:23" s="145" customFormat="1" ht="11.25">
      <c r="A66" s="145" t="s">
        <v>59</v>
      </c>
      <c r="D66" s="146">
        <f aca="true" t="shared" si="7" ref="D66:P66">SUM(D29:D65)</f>
        <v>66189.62082</v>
      </c>
      <c r="E66" s="146">
        <f t="shared" si="7"/>
        <v>66512.33902</v>
      </c>
      <c r="F66" s="146">
        <f t="shared" si="7"/>
        <v>77631.51465</v>
      </c>
      <c r="G66" s="146">
        <f t="shared" si="7"/>
        <v>67362.33902</v>
      </c>
      <c r="H66" s="146">
        <f t="shared" si="7"/>
        <v>69896.78302</v>
      </c>
      <c r="I66" s="146">
        <f t="shared" si="7"/>
        <v>83729.19008999999</v>
      </c>
      <c r="J66" s="146">
        <f t="shared" si="7"/>
        <v>65739.53302</v>
      </c>
      <c r="K66" s="146">
        <f t="shared" si="7"/>
        <v>67762.33902</v>
      </c>
      <c r="L66" s="146">
        <f t="shared" si="7"/>
        <v>78204.32065</v>
      </c>
      <c r="M66" s="146">
        <f t="shared" si="7"/>
        <v>68937.33902</v>
      </c>
      <c r="N66" s="146">
        <f t="shared" si="7"/>
        <v>70180.78302</v>
      </c>
      <c r="O66" s="146">
        <f t="shared" si="7"/>
        <v>81476.82065</v>
      </c>
      <c r="P66" s="377">
        <f t="shared" si="7"/>
        <v>863622.922</v>
      </c>
      <c r="R66" s="146">
        <f>SUM(R23:R65)</f>
        <v>303120</v>
      </c>
      <c r="S66" s="146">
        <f>SUM(S23:S65)</f>
        <v>-1014125.844</v>
      </c>
      <c r="T66" s="148"/>
      <c r="U66" s="139"/>
      <c r="V66" s="148"/>
      <c r="W66" s="148"/>
    </row>
    <row r="67" spans="4:23" ht="11.25">
      <c r="D67" s="139"/>
      <c r="E67" s="139"/>
      <c r="F67" s="139"/>
      <c r="G67" s="139"/>
      <c r="H67" s="139"/>
      <c r="I67" s="139"/>
      <c r="J67" s="138"/>
      <c r="K67" s="138"/>
      <c r="L67" s="138"/>
      <c r="M67" s="138"/>
      <c r="N67" s="138"/>
      <c r="O67" s="138"/>
      <c r="P67" s="139"/>
      <c r="Q67" s="139"/>
      <c r="R67" s="139"/>
      <c r="S67" s="139"/>
      <c r="T67" s="139"/>
      <c r="U67" s="139"/>
      <c r="V67" s="139"/>
      <c r="W67" s="139"/>
    </row>
    <row r="68" spans="1:23" s="129" customFormat="1" ht="12" thickBot="1">
      <c r="A68" s="151" t="s">
        <v>60</v>
      </c>
      <c r="B68" s="151"/>
      <c r="C68" s="151"/>
      <c r="D68" s="152">
        <f aca="true" t="shared" si="8" ref="D68:P68">+D21-D66</f>
        <v>-6173.6208199999965</v>
      </c>
      <c r="E68" s="152">
        <f t="shared" si="8"/>
        <v>6335.660980000001</v>
      </c>
      <c r="F68" s="152">
        <f t="shared" si="8"/>
        <v>-2269.5146499999973</v>
      </c>
      <c r="G68" s="152">
        <f t="shared" si="8"/>
        <v>8455.66098</v>
      </c>
      <c r="H68" s="152">
        <f t="shared" si="8"/>
        <v>-11269.783020000003</v>
      </c>
      <c r="I68" s="152">
        <f t="shared" si="8"/>
        <v>40397.80991000001</v>
      </c>
      <c r="J68" s="153">
        <f t="shared" si="8"/>
        <v>-8992.533020000003</v>
      </c>
      <c r="K68" s="153">
        <f t="shared" si="8"/>
        <v>-10265.33902</v>
      </c>
      <c r="L68" s="153">
        <f t="shared" si="8"/>
        <v>-2458.320649999994</v>
      </c>
      <c r="M68" s="153">
        <f t="shared" si="8"/>
        <v>9519.66098</v>
      </c>
      <c r="N68" s="153">
        <f t="shared" si="8"/>
        <v>-4699.783020000003</v>
      </c>
      <c r="O68" s="153">
        <f t="shared" si="8"/>
        <v>-18579.820649999994</v>
      </c>
      <c r="P68" s="152">
        <f t="shared" si="8"/>
        <v>0.0779999999795109</v>
      </c>
      <c r="Q68" s="147"/>
      <c r="R68" s="152">
        <f>+R21-R66</f>
        <v>-156470</v>
      </c>
      <c r="S68" s="152">
        <f>+P68-R68</f>
        <v>156470.07799999998</v>
      </c>
      <c r="T68" s="147"/>
      <c r="U68" s="139"/>
      <c r="V68" s="147"/>
      <c r="W68" s="147"/>
    </row>
    <row r="69" spans="4:23" ht="12" thickTop="1">
      <c r="D69" s="139">
        <f>'Almost Home'!D68+NLOL!D68+'Joy Operations'!D68</f>
        <v>-6173.6208199999965</v>
      </c>
      <c r="E69" s="139">
        <f>'Almost Home'!E68+NLOL!E68+'Joy Operations'!E68</f>
        <v>6335.660980000001</v>
      </c>
      <c r="F69" s="139">
        <f>'Almost Home'!F68+NLOL!F68+'Joy Operations'!F68</f>
        <v>-2269.5146499999973</v>
      </c>
      <c r="G69" s="139">
        <f>'Almost Home'!G68+NLOL!G68+'Joy Operations'!G68</f>
        <v>8455.66098</v>
      </c>
      <c r="H69" s="139">
        <f>'Almost Home'!H68+NLOL!H68+'Joy Operations'!H68</f>
        <v>-11269.783019999999</v>
      </c>
      <c r="I69" s="138">
        <f>'Almost Home'!I68+NLOL!I68+'Joy Operations'!I68</f>
        <v>40397.80991000002</v>
      </c>
      <c r="J69" s="138">
        <f>'Almost Home'!J68+NLOL!J68+'Joy Operations'!J68</f>
        <v>-8992.53302</v>
      </c>
      <c r="K69" s="138">
        <f>'Almost Home'!K68+NLOL!K68+'Joy Operations'!K68</f>
        <v>-10265.339020000001</v>
      </c>
      <c r="L69" s="138">
        <f>'Almost Home'!L68+NLOL!L68+'Joy Operations'!L68</f>
        <v>-2458.320649999994</v>
      </c>
      <c r="M69" s="138">
        <f>'Almost Home'!M68+NLOL!M68+'Joy Operations'!M68</f>
        <v>9519.66098</v>
      </c>
      <c r="N69" s="138">
        <f>'Almost Home'!N68+NLOL!N68+'Joy Operations'!N68</f>
        <v>-4699.783019999999</v>
      </c>
      <c r="O69" s="139">
        <f>'Almost Home'!O68+NLOL!O68+'Joy Operations'!O68</f>
        <v>-18579.820649999994</v>
      </c>
      <c r="P69" s="139">
        <f>'Almost Home'!P68+NLOL!P68+'Joy Operations'!P68</f>
        <v>0.07800000003771856</v>
      </c>
      <c r="Q69" s="139"/>
      <c r="R69" s="139"/>
      <c r="S69" s="139"/>
      <c r="T69" s="139"/>
      <c r="U69" s="138"/>
      <c r="V69" s="139"/>
      <c r="W69" s="139"/>
    </row>
    <row r="70" spans="4:23" ht="11.25">
      <c r="D70" s="139"/>
      <c r="E70" s="139"/>
      <c r="F70" s="139"/>
      <c r="G70" s="139"/>
      <c r="H70" s="139"/>
      <c r="I70" s="139"/>
      <c r="J70" s="138"/>
      <c r="K70" s="138"/>
      <c r="L70" s="138"/>
      <c r="M70" s="138"/>
      <c r="N70" s="138"/>
      <c r="O70" s="138"/>
      <c r="P70" s="139"/>
      <c r="Q70" s="139"/>
      <c r="R70" s="139"/>
      <c r="S70" s="139"/>
      <c r="T70" s="139"/>
      <c r="U70" s="138"/>
      <c r="V70" s="139"/>
      <c r="W70" s="139"/>
    </row>
    <row r="71" spans="4:23" ht="11.25">
      <c r="D71" s="139"/>
      <c r="E71" s="139"/>
      <c r="F71" s="139"/>
      <c r="G71" s="139"/>
      <c r="H71" s="139"/>
      <c r="I71" s="139"/>
      <c r="J71" s="138"/>
      <c r="K71" s="138"/>
      <c r="L71" s="138"/>
      <c r="M71" s="138"/>
      <c r="N71" s="138"/>
      <c r="O71" s="138"/>
      <c r="P71" s="139"/>
      <c r="Q71" s="139"/>
      <c r="R71" s="139"/>
      <c r="S71" s="139"/>
      <c r="T71" s="139"/>
      <c r="U71" s="138"/>
      <c r="V71" s="139"/>
      <c r="W71" s="139"/>
    </row>
    <row r="72" spans="1:21" s="129" customFormat="1" ht="11.25">
      <c r="A72" s="145"/>
      <c r="B72" s="269"/>
      <c r="C72" s="145"/>
      <c r="D72" s="270"/>
      <c r="E72" s="270"/>
      <c r="F72" s="270"/>
      <c r="G72" s="270"/>
      <c r="H72" s="270"/>
      <c r="I72" s="270"/>
      <c r="J72" s="270"/>
      <c r="K72" s="270"/>
      <c r="L72" s="270"/>
      <c r="M72" s="270"/>
      <c r="N72" s="270"/>
      <c r="O72" s="270"/>
      <c r="P72" s="270"/>
      <c r="Q72" s="392"/>
      <c r="R72" s="394" t="s">
        <v>56</v>
      </c>
      <c r="S72" s="394"/>
      <c r="T72" s="392"/>
      <c r="U72" s="392"/>
    </row>
    <row r="73" spans="1:21" s="133" customFormat="1" ht="11.25">
      <c r="A73" s="145"/>
      <c r="B73" s="269"/>
      <c r="C73" s="269"/>
      <c r="D73" s="272"/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72"/>
      <c r="P73" s="272"/>
      <c r="Q73" s="395"/>
      <c r="R73" s="396" t="s">
        <v>57</v>
      </c>
      <c r="S73" s="396" t="s">
        <v>68</v>
      </c>
      <c r="T73" s="395"/>
      <c r="U73" s="393"/>
    </row>
    <row r="74" spans="1:21" ht="5.25" customHeight="1">
      <c r="A74" s="247"/>
      <c r="B74" s="247"/>
      <c r="C74" s="247"/>
      <c r="D74" s="247"/>
      <c r="E74" s="247"/>
      <c r="F74" s="247"/>
      <c r="G74" s="247"/>
      <c r="H74" s="247"/>
      <c r="I74" s="247"/>
      <c r="J74" s="247"/>
      <c r="K74" s="247"/>
      <c r="L74" s="247"/>
      <c r="M74" s="247"/>
      <c r="N74" s="247"/>
      <c r="O74" s="247"/>
      <c r="P74" s="247"/>
      <c r="Q74" s="136"/>
      <c r="R74" s="136"/>
      <c r="S74" s="136"/>
      <c r="T74" s="136"/>
      <c r="U74" s="136"/>
    </row>
    <row r="75" spans="1:23" ht="11.25">
      <c r="A75" s="145"/>
      <c r="B75" s="247"/>
      <c r="C75" s="247"/>
      <c r="D75" s="275"/>
      <c r="E75" s="275"/>
      <c r="F75" s="275"/>
      <c r="G75" s="275"/>
      <c r="H75" s="275"/>
      <c r="I75" s="275"/>
      <c r="J75" s="275"/>
      <c r="K75" s="275"/>
      <c r="L75" s="275"/>
      <c r="M75" s="275"/>
      <c r="N75" s="275"/>
      <c r="O75" s="275"/>
      <c r="P75" s="275"/>
      <c r="Q75" s="139"/>
      <c r="R75" s="139">
        <v>85000</v>
      </c>
      <c r="S75" s="139">
        <f>+P75-R75</f>
        <v>-85000</v>
      </c>
      <c r="T75" s="139"/>
      <c r="U75" s="138"/>
      <c r="V75" s="139"/>
      <c r="W75" s="139"/>
    </row>
    <row r="76" spans="1:23" ht="11.25">
      <c r="A76" s="247"/>
      <c r="B76" s="247"/>
      <c r="C76" s="247"/>
      <c r="D76" s="275"/>
      <c r="E76" s="275"/>
      <c r="F76" s="275"/>
      <c r="G76" s="275"/>
      <c r="H76" s="275"/>
      <c r="I76" s="276"/>
      <c r="J76" s="276"/>
      <c r="K76" s="276"/>
      <c r="L76" s="276"/>
      <c r="M76" s="276"/>
      <c r="N76" s="276"/>
      <c r="O76" s="276"/>
      <c r="P76" s="275"/>
      <c r="Q76" s="139"/>
      <c r="R76" s="139">
        <v>0</v>
      </c>
      <c r="S76" s="139">
        <f>+P76-R76</f>
        <v>0</v>
      </c>
      <c r="T76" s="139"/>
      <c r="U76" s="138"/>
      <c r="V76" s="139"/>
      <c r="W76" s="139"/>
    </row>
    <row r="77" spans="1:23" ht="11.25">
      <c r="A77" s="247"/>
      <c r="B77" s="247"/>
      <c r="C77" s="247"/>
      <c r="D77" s="275"/>
      <c r="E77" s="275"/>
      <c r="F77" s="275"/>
      <c r="G77" s="275"/>
      <c r="H77" s="275"/>
      <c r="I77" s="276"/>
      <c r="J77" s="276"/>
      <c r="K77" s="276"/>
      <c r="L77" s="276"/>
      <c r="M77" s="276"/>
      <c r="N77" s="276"/>
      <c r="O77" s="276"/>
      <c r="P77" s="275"/>
      <c r="Q77" s="139"/>
      <c r="R77" s="139">
        <v>0</v>
      </c>
      <c r="S77" s="139">
        <f>+P77-R77</f>
        <v>0</v>
      </c>
      <c r="T77" s="139"/>
      <c r="U77" s="138"/>
      <c r="V77" s="139"/>
      <c r="W77" s="139"/>
    </row>
    <row r="78" spans="1:23" ht="11.25">
      <c r="A78" s="247"/>
      <c r="B78" s="247"/>
      <c r="C78" s="247"/>
      <c r="D78" s="275"/>
      <c r="E78" s="275"/>
      <c r="F78" s="275"/>
      <c r="G78" s="275"/>
      <c r="H78" s="275"/>
      <c r="I78" s="275"/>
      <c r="J78" s="275"/>
      <c r="K78" s="275"/>
      <c r="L78" s="275"/>
      <c r="M78" s="275"/>
      <c r="N78" s="275"/>
      <c r="O78" s="275"/>
      <c r="P78" s="275"/>
      <c r="Q78" s="139"/>
      <c r="R78" s="139">
        <v>18000</v>
      </c>
      <c r="S78" s="139">
        <f>+P78-R78</f>
        <v>-18000</v>
      </c>
      <c r="T78" s="139"/>
      <c r="U78" s="139"/>
      <c r="V78" s="139"/>
      <c r="W78" s="139"/>
    </row>
    <row r="79" spans="1:23" ht="11.25">
      <c r="A79" s="247"/>
      <c r="B79" s="247"/>
      <c r="C79" s="247"/>
      <c r="D79" s="275"/>
      <c r="E79" s="275"/>
      <c r="F79" s="275"/>
      <c r="G79" s="275"/>
      <c r="H79" s="275"/>
      <c r="I79" s="276"/>
      <c r="J79" s="276"/>
      <c r="K79" s="276"/>
      <c r="L79" s="276"/>
      <c r="M79" s="276"/>
      <c r="N79" s="276"/>
      <c r="O79" s="276"/>
      <c r="P79" s="275"/>
      <c r="Q79" s="139"/>
      <c r="R79" s="139">
        <v>0</v>
      </c>
      <c r="S79" s="139">
        <f>+P79-R79</f>
        <v>0</v>
      </c>
      <c r="T79" s="139"/>
      <c r="U79" s="139"/>
      <c r="V79" s="139"/>
      <c r="W79" s="139"/>
    </row>
    <row r="80" spans="1:23" ht="11.25">
      <c r="A80" s="247"/>
      <c r="B80" s="247"/>
      <c r="C80" s="247"/>
      <c r="D80" s="275"/>
      <c r="E80" s="275"/>
      <c r="F80" s="275"/>
      <c r="G80" s="275"/>
      <c r="H80" s="275"/>
      <c r="I80" s="276"/>
      <c r="J80" s="276"/>
      <c r="K80" s="276"/>
      <c r="L80" s="276"/>
      <c r="M80" s="276"/>
      <c r="N80" s="276"/>
      <c r="O80" s="276"/>
      <c r="P80" s="275"/>
      <c r="Q80" s="139"/>
      <c r="R80" s="139">
        <v>18000</v>
      </c>
      <c r="S80" s="139">
        <f aca="true" t="shared" si="9" ref="S80:S90">+P80-R80</f>
        <v>-18000</v>
      </c>
      <c r="T80" s="139"/>
      <c r="U80" s="139"/>
      <c r="V80" s="139"/>
      <c r="W80" s="139"/>
    </row>
    <row r="81" spans="1:23" ht="11.25">
      <c r="A81" s="247"/>
      <c r="B81" s="247"/>
      <c r="C81" s="247"/>
      <c r="D81" s="275"/>
      <c r="E81" s="275"/>
      <c r="F81" s="275"/>
      <c r="G81" s="275"/>
      <c r="H81" s="275"/>
      <c r="I81" s="276"/>
      <c r="J81" s="276"/>
      <c r="K81" s="276"/>
      <c r="L81" s="276"/>
      <c r="M81" s="276"/>
      <c r="N81" s="276"/>
      <c r="O81" s="276"/>
      <c r="P81" s="275"/>
      <c r="Q81" s="139"/>
      <c r="R81" s="139">
        <v>0</v>
      </c>
      <c r="S81" s="139">
        <f t="shared" si="9"/>
        <v>0</v>
      </c>
      <c r="T81" s="139"/>
      <c r="U81" s="139"/>
      <c r="V81" s="139"/>
      <c r="W81" s="139"/>
    </row>
    <row r="82" spans="1:23" ht="11.25">
      <c r="A82" s="247"/>
      <c r="B82" s="247"/>
      <c r="C82" s="268"/>
      <c r="D82" s="275"/>
      <c r="E82" s="275"/>
      <c r="F82" s="275"/>
      <c r="G82" s="275"/>
      <c r="H82" s="275"/>
      <c r="I82" s="275"/>
      <c r="J82" s="275"/>
      <c r="K82" s="275"/>
      <c r="L82" s="275"/>
      <c r="M82" s="275"/>
      <c r="N82" s="275"/>
      <c r="O82" s="275"/>
      <c r="P82" s="275"/>
      <c r="Q82" s="139"/>
      <c r="R82" s="139">
        <v>0</v>
      </c>
      <c r="S82" s="139">
        <f t="shared" si="9"/>
        <v>0</v>
      </c>
      <c r="T82" s="139"/>
      <c r="U82" s="139"/>
      <c r="V82" s="139"/>
      <c r="W82" s="139"/>
    </row>
    <row r="83" spans="1:23" ht="11.25">
      <c r="A83" s="247"/>
      <c r="B83" s="247"/>
      <c r="C83" s="247"/>
      <c r="D83" s="275"/>
      <c r="E83" s="275"/>
      <c r="F83" s="275"/>
      <c r="G83" s="275"/>
      <c r="H83" s="275"/>
      <c r="I83" s="276"/>
      <c r="J83" s="276"/>
      <c r="K83" s="276"/>
      <c r="L83" s="276"/>
      <c r="M83" s="276"/>
      <c r="N83" s="276"/>
      <c r="O83" s="276"/>
      <c r="P83" s="275"/>
      <c r="Q83" s="139"/>
      <c r="R83" s="139">
        <v>0</v>
      </c>
      <c r="S83" s="139">
        <f t="shared" si="9"/>
        <v>0</v>
      </c>
      <c r="T83" s="139"/>
      <c r="U83" s="139"/>
      <c r="V83" s="139"/>
      <c r="W83" s="139"/>
    </row>
    <row r="84" spans="1:23" ht="11.25">
      <c r="A84" s="247"/>
      <c r="B84" s="247"/>
      <c r="C84" s="247"/>
      <c r="D84" s="275"/>
      <c r="E84" s="275"/>
      <c r="F84" s="275"/>
      <c r="G84" s="275"/>
      <c r="H84" s="275"/>
      <c r="I84" s="276"/>
      <c r="J84" s="276"/>
      <c r="K84" s="276"/>
      <c r="L84" s="276"/>
      <c r="M84" s="276"/>
      <c r="N84" s="276"/>
      <c r="O84" s="276"/>
      <c r="P84" s="275"/>
      <c r="Q84" s="139"/>
      <c r="R84" s="139">
        <v>250</v>
      </c>
      <c r="S84" s="139">
        <f t="shared" si="9"/>
        <v>-250</v>
      </c>
      <c r="T84" s="139"/>
      <c r="U84" s="139"/>
      <c r="V84" s="139"/>
      <c r="W84" s="139"/>
    </row>
    <row r="85" spans="1:23" ht="11.25">
      <c r="A85" s="247"/>
      <c r="B85" s="247"/>
      <c r="C85" s="247"/>
      <c r="D85" s="275"/>
      <c r="E85" s="275"/>
      <c r="F85" s="275"/>
      <c r="G85" s="275"/>
      <c r="H85" s="275"/>
      <c r="I85" s="276"/>
      <c r="J85" s="276"/>
      <c r="K85" s="276"/>
      <c r="L85" s="276"/>
      <c r="M85" s="276"/>
      <c r="N85" s="276"/>
      <c r="O85" s="276"/>
      <c r="P85" s="275"/>
      <c r="Q85" s="139"/>
      <c r="R85" s="139">
        <v>0</v>
      </c>
      <c r="S85" s="139">
        <f t="shared" si="9"/>
        <v>0</v>
      </c>
      <c r="T85" s="139"/>
      <c r="U85" s="139"/>
      <c r="V85" s="139"/>
      <c r="W85" s="139"/>
    </row>
    <row r="86" spans="1:23" ht="11.25">
      <c r="A86" s="247"/>
      <c r="B86" s="247"/>
      <c r="C86" s="247"/>
      <c r="D86" s="275"/>
      <c r="E86" s="275"/>
      <c r="F86" s="275"/>
      <c r="G86" s="275"/>
      <c r="H86" s="275"/>
      <c r="I86" s="276"/>
      <c r="J86" s="276"/>
      <c r="K86" s="276"/>
      <c r="L86" s="276"/>
      <c r="M86" s="276"/>
      <c r="N86" s="276"/>
      <c r="O86" s="276"/>
      <c r="P86" s="275"/>
      <c r="Q86" s="139"/>
      <c r="R86" s="139">
        <v>0</v>
      </c>
      <c r="S86" s="139">
        <f t="shared" si="9"/>
        <v>0</v>
      </c>
      <c r="T86" s="139"/>
      <c r="U86" s="139"/>
      <c r="V86" s="139"/>
      <c r="W86" s="139"/>
    </row>
    <row r="87" spans="1:23" ht="11.25">
      <c r="A87" s="247"/>
      <c r="B87" s="247"/>
      <c r="C87" s="247"/>
      <c r="D87" s="275"/>
      <c r="E87" s="275"/>
      <c r="F87" s="275"/>
      <c r="G87" s="275"/>
      <c r="H87" s="275"/>
      <c r="I87" s="276"/>
      <c r="J87" s="276"/>
      <c r="K87" s="276"/>
      <c r="L87" s="276"/>
      <c r="M87" s="276"/>
      <c r="N87" s="276"/>
      <c r="O87" s="276"/>
      <c r="P87" s="275"/>
      <c r="Q87" s="139"/>
      <c r="R87" s="139"/>
      <c r="S87" s="139"/>
      <c r="T87" s="139"/>
      <c r="U87" s="139"/>
      <c r="V87" s="139"/>
      <c r="W87" s="139"/>
    </row>
    <row r="88" spans="1:23" ht="11.25">
      <c r="A88" s="247"/>
      <c r="B88" s="247"/>
      <c r="C88" s="247"/>
      <c r="D88" s="275"/>
      <c r="E88" s="275"/>
      <c r="F88" s="275"/>
      <c r="G88" s="275"/>
      <c r="H88" s="275"/>
      <c r="I88" s="276"/>
      <c r="J88" s="276"/>
      <c r="K88" s="276"/>
      <c r="L88" s="276"/>
      <c r="M88" s="276"/>
      <c r="N88" s="276"/>
      <c r="O88" s="276"/>
      <c r="P88" s="275"/>
      <c r="Q88" s="139"/>
      <c r="R88" s="139">
        <v>25400</v>
      </c>
      <c r="S88" s="139">
        <f t="shared" si="9"/>
        <v>-25400</v>
      </c>
      <c r="T88" s="139"/>
      <c r="U88" s="139"/>
      <c r="V88" s="139"/>
      <c r="W88" s="139"/>
    </row>
    <row r="89" spans="1:23" ht="11.25">
      <c r="A89" s="247"/>
      <c r="B89" s="247"/>
      <c r="C89" s="247"/>
      <c r="D89" s="275"/>
      <c r="E89" s="275"/>
      <c r="F89" s="275"/>
      <c r="G89" s="275"/>
      <c r="H89" s="275"/>
      <c r="I89" s="276"/>
      <c r="J89" s="276"/>
      <c r="K89" s="276"/>
      <c r="L89" s="276"/>
      <c r="M89" s="276"/>
      <c r="N89" s="276"/>
      <c r="O89" s="276"/>
      <c r="P89" s="275"/>
      <c r="Q89" s="139"/>
      <c r="R89" s="142">
        <v>0</v>
      </c>
      <c r="S89" s="142">
        <f t="shared" si="9"/>
        <v>0</v>
      </c>
      <c r="T89" s="139"/>
      <c r="U89" s="139"/>
      <c r="V89" s="139"/>
      <c r="W89" s="139"/>
    </row>
    <row r="90" spans="4:23" s="145" customFormat="1" ht="11.25">
      <c r="D90" s="146"/>
      <c r="E90" s="146"/>
      <c r="F90" s="146"/>
      <c r="G90" s="146"/>
      <c r="H90" s="146"/>
      <c r="I90" s="146"/>
      <c r="J90" s="146"/>
      <c r="K90" s="171"/>
      <c r="L90" s="171"/>
      <c r="M90" s="146"/>
      <c r="N90" s="171"/>
      <c r="O90" s="171"/>
      <c r="P90" s="146"/>
      <c r="R90" s="146">
        <f>SUM(R75:R89)</f>
        <v>146650</v>
      </c>
      <c r="S90" s="147">
        <f t="shared" si="9"/>
        <v>-146650</v>
      </c>
      <c r="T90" s="148"/>
      <c r="U90" s="148"/>
      <c r="V90" s="148"/>
      <c r="W90" s="148"/>
    </row>
    <row r="91" spans="4:23" s="145" customFormat="1" ht="11.25">
      <c r="D91" s="146"/>
      <c r="E91" s="146"/>
      <c r="F91" s="146"/>
      <c r="G91" s="146"/>
      <c r="H91" s="146"/>
      <c r="I91" s="146"/>
      <c r="J91" s="146"/>
      <c r="K91" s="149"/>
      <c r="L91" s="149"/>
      <c r="N91" s="149"/>
      <c r="O91" s="149"/>
      <c r="R91" s="146"/>
      <c r="S91" s="148"/>
      <c r="T91" s="148"/>
      <c r="U91" s="148"/>
      <c r="V91" s="148"/>
      <c r="W91" s="148"/>
    </row>
    <row r="92" spans="1:23" ht="11.25">
      <c r="A92" s="145"/>
      <c r="B92" s="247"/>
      <c r="C92" s="247"/>
      <c r="D92" s="275"/>
      <c r="E92" s="275"/>
      <c r="F92" s="275"/>
      <c r="G92" s="275"/>
      <c r="H92" s="275"/>
      <c r="I92" s="276"/>
      <c r="J92" s="276"/>
      <c r="K92" s="276"/>
      <c r="L92" s="276"/>
      <c r="M92" s="276"/>
      <c r="N92" s="276"/>
      <c r="O92" s="276"/>
      <c r="P92" s="275"/>
      <c r="Q92" s="139"/>
      <c r="R92" s="139">
        <v>176846</v>
      </c>
      <c r="S92" s="139">
        <f>+R92-P92</f>
        <v>176846</v>
      </c>
      <c r="T92" s="139"/>
      <c r="U92" s="139"/>
      <c r="V92" s="139"/>
      <c r="W92" s="139"/>
    </row>
    <row r="93" spans="1:23" ht="11.25">
      <c r="A93" s="145"/>
      <c r="B93" s="247"/>
      <c r="C93" s="247"/>
      <c r="D93" s="275"/>
      <c r="E93" s="275"/>
      <c r="F93" s="275"/>
      <c r="G93" s="275"/>
      <c r="H93" s="275"/>
      <c r="I93" s="276"/>
      <c r="J93" s="276"/>
      <c r="K93" s="276"/>
      <c r="L93" s="276"/>
      <c r="M93" s="276"/>
      <c r="N93" s="276"/>
      <c r="O93" s="276"/>
      <c r="P93" s="275"/>
      <c r="Q93" s="139"/>
      <c r="R93" s="139"/>
      <c r="S93" s="139"/>
      <c r="T93" s="139"/>
      <c r="U93" s="139"/>
      <c r="V93" s="139"/>
      <c r="W93" s="139"/>
    </row>
    <row r="94" spans="1:23" ht="11.25">
      <c r="A94" s="247"/>
      <c r="B94" s="247"/>
      <c r="C94" s="247"/>
      <c r="D94" s="275"/>
      <c r="E94" s="275"/>
      <c r="F94" s="275"/>
      <c r="G94" s="275"/>
      <c r="H94" s="275"/>
      <c r="I94" s="276"/>
      <c r="J94" s="276"/>
      <c r="K94" s="276"/>
      <c r="L94" s="276"/>
      <c r="M94" s="276"/>
      <c r="N94" s="276"/>
      <c r="O94" s="276"/>
      <c r="P94" s="275"/>
      <c r="Q94" s="139"/>
      <c r="R94" s="139">
        <v>2500</v>
      </c>
      <c r="S94" s="139">
        <f aca="true" t="shared" si="10" ref="S94:S132">+R94-P94</f>
        <v>2500</v>
      </c>
      <c r="T94" s="139"/>
      <c r="U94" s="139"/>
      <c r="V94" s="139"/>
      <c r="W94" s="139"/>
    </row>
    <row r="95" spans="1:23" ht="11.25">
      <c r="A95" s="247"/>
      <c r="B95" s="247"/>
      <c r="C95" s="247"/>
      <c r="D95" s="275"/>
      <c r="E95" s="275"/>
      <c r="F95" s="275"/>
      <c r="G95" s="275"/>
      <c r="H95" s="275"/>
      <c r="I95" s="276"/>
      <c r="J95" s="276"/>
      <c r="K95" s="276"/>
      <c r="L95" s="276"/>
      <c r="M95" s="276"/>
      <c r="N95" s="276"/>
      <c r="O95" s="276"/>
      <c r="P95" s="275"/>
      <c r="Q95" s="139"/>
      <c r="R95" s="139"/>
      <c r="S95" s="139"/>
      <c r="T95" s="139"/>
      <c r="U95" s="139"/>
      <c r="V95" s="139"/>
      <c r="W95" s="139"/>
    </row>
    <row r="96" spans="1:23" ht="11.25">
      <c r="A96" s="247"/>
      <c r="B96" s="247"/>
      <c r="C96" s="247"/>
      <c r="D96" s="275"/>
      <c r="E96" s="275"/>
      <c r="F96" s="275"/>
      <c r="G96" s="275"/>
      <c r="H96" s="275"/>
      <c r="I96" s="276"/>
      <c r="J96" s="276"/>
      <c r="K96" s="276"/>
      <c r="L96" s="276"/>
      <c r="M96" s="276"/>
      <c r="N96" s="276"/>
      <c r="O96" s="276"/>
      <c r="P96" s="275"/>
      <c r="Q96" s="139"/>
      <c r="R96" s="139"/>
      <c r="S96" s="139"/>
      <c r="T96" s="139"/>
      <c r="U96" s="139"/>
      <c r="V96" s="139"/>
      <c r="W96" s="139"/>
    </row>
    <row r="97" spans="1:23" ht="11.25">
      <c r="A97" s="247"/>
      <c r="B97" s="247"/>
      <c r="C97" s="247"/>
      <c r="D97" s="275"/>
      <c r="E97" s="275"/>
      <c r="F97" s="275"/>
      <c r="G97" s="275"/>
      <c r="H97" s="275"/>
      <c r="I97" s="276"/>
      <c r="J97" s="276"/>
      <c r="K97" s="276"/>
      <c r="L97" s="276"/>
      <c r="M97" s="276"/>
      <c r="N97" s="276"/>
      <c r="O97" s="276"/>
      <c r="P97" s="275"/>
      <c r="Q97" s="139"/>
      <c r="R97" s="139">
        <v>35450</v>
      </c>
      <c r="S97" s="139">
        <f t="shared" si="10"/>
        <v>35450</v>
      </c>
      <c r="T97" s="139"/>
      <c r="U97" s="139"/>
      <c r="V97" s="139"/>
      <c r="W97" s="139"/>
    </row>
    <row r="98" spans="1:23" ht="11.25">
      <c r="A98" s="247"/>
      <c r="B98" s="247"/>
      <c r="C98" s="247"/>
      <c r="D98" s="275"/>
      <c r="E98" s="275"/>
      <c r="F98" s="275"/>
      <c r="G98" s="275"/>
      <c r="H98" s="275"/>
      <c r="I98" s="275"/>
      <c r="J98" s="275"/>
      <c r="K98" s="275"/>
      <c r="L98" s="275"/>
      <c r="M98" s="275"/>
      <c r="N98" s="275"/>
      <c r="O98" s="275"/>
      <c r="P98" s="275"/>
      <c r="Q98" s="139"/>
      <c r="R98" s="139">
        <v>6480</v>
      </c>
      <c r="S98" s="139">
        <f t="shared" si="10"/>
        <v>6480</v>
      </c>
      <c r="T98" s="139"/>
      <c r="U98" s="139"/>
      <c r="V98" s="139"/>
      <c r="W98" s="139"/>
    </row>
    <row r="99" spans="1:23" ht="11.25">
      <c r="A99" s="247"/>
      <c r="B99" s="247"/>
      <c r="C99" s="247"/>
      <c r="D99" s="275"/>
      <c r="E99" s="275"/>
      <c r="F99" s="275"/>
      <c r="G99" s="275"/>
      <c r="H99" s="275"/>
      <c r="I99" s="276"/>
      <c r="J99" s="276"/>
      <c r="K99" s="276"/>
      <c r="L99" s="276"/>
      <c r="M99" s="276"/>
      <c r="N99" s="276"/>
      <c r="O99" s="276"/>
      <c r="P99" s="275"/>
      <c r="Q99" s="139"/>
      <c r="R99" s="139"/>
      <c r="S99" s="139"/>
      <c r="T99" s="139"/>
      <c r="U99" s="139"/>
      <c r="V99" s="139"/>
      <c r="W99" s="139"/>
    </row>
    <row r="100" spans="1:23" ht="11.25">
      <c r="A100" s="247"/>
      <c r="B100" s="247"/>
      <c r="C100" s="247"/>
      <c r="D100" s="275"/>
      <c r="E100" s="275"/>
      <c r="F100" s="275"/>
      <c r="G100" s="275"/>
      <c r="H100" s="275"/>
      <c r="I100" s="276"/>
      <c r="J100" s="276"/>
      <c r="K100" s="276"/>
      <c r="L100" s="276"/>
      <c r="M100" s="276"/>
      <c r="N100" s="276"/>
      <c r="O100" s="276"/>
      <c r="P100" s="275"/>
      <c r="Q100" s="139"/>
      <c r="R100" s="139">
        <v>10250</v>
      </c>
      <c r="S100" s="139">
        <f t="shared" si="10"/>
        <v>10250</v>
      </c>
      <c r="T100" s="139"/>
      <c r="U100" s="139"/>
      <c r="V100" s="139"/>
      <c r="W100" s="139"/>
    </row>
    <row r="101" spans="1:23" ht="11.25">
      <c r="A101" s="247"/>
      <c r="B101" s="247"/>
      <c r="C101" s="247"/>
      <c r="D101" s="275"/>
      <c r="E101" s="275"/>
      <c r="F101" s="275"/>
      <c r="G101" s="275"/>
      <c r="H101" s="275"/>
      <c r="I101" s="276"/>
      <c r="J101" s="276"/>
      <c r="K101" s="276"/>
      <c r="L101" s="276"/>
      <c r="M101" s="276"/>
      <c r="N101" s="276"/>
      <c r="O101" s="276"/>
      <c r="P101" s="275"/>
      <c r="Q101" s="139"/>
      <c r="R101" s="139">
        <v>0</v>
      </c>
      <c r="S101" s="139">
        <f t="shared" si="10"/>
        <v>0</v>
      </c>
      <c r="T101" s="139"/>
      <c r="U101" s="139"/>
      <c r="V101" s="139"/>
      <c r="W101" s="139"/>
    </row>
    <row r="102" spans="1:23" ht="11.25">
      <c r="A102" s="247"/>
      <c r="B102" s="247"/>
      <c r="C102" s="247"/>
      <c r="D102" s="275"/>
      <c r="E102" s="275"/>
      <c r="F102" s="275"/>
      <c r="G102" s="275"/>
      <c r="H102" s="275"/>
      <c r="I102" s="276"/>
      <c r="J102" s="276"/>
      <c r="K102" s="276"/>
      <c r="L102" s="276"/>
      <c r="M102" s="276"/>
      <c r="N102" s="276"/>
      <c r="O102" s="276"/>
      <c r="P102" s="275"/>
      <c r="Q102" s="139"/>
      <c r="R102" s="139">
        <v>1500</v>
      </c>
      <c r="S102" s="139">
        <f t="shared" si="10"/>
        <v>1500</v>
      </c>
      <c r="T102" s="139"/>
      <c r="U102" s="139"/>
      <c r="V102" s="139"/>
      <c r="W102" s="139"/>
    </row>
    <row r="103" spans="1:23" ht="11.25">
      <c r="A103" s="247"/>
      <c r="B103" s="247"/>
      <c r="C103" s="247"/>
      <c r="D103" s="275"/>
      <c r="E103" s="275"/>
      <c r="F103" s="275"/>
      <c r="G103" s="275"/>
      <c r="H103" s="275"/>
      <c r="I103" s="276"/>
      <c r="J103" s="276"/>
      <c r="K103" s="276"/>
      <c r="L103" s="276"/>
      <c r="M103" s="276"/>
      <c r="N103" s="276"/>
      <c r="O103" s="276"/>
      <c r="P103" s="275"/>
      <c r="Q103" s="139"/>
      <c r="R103" s="139">
        <v>2900</v>
      </c>
      <c r="S103" s="139">
        <f t="shared" si="10"/>
        <v>2900</v>
      </c>
      <c r="T103" s="139"/>
      <c r="U103" s="139"/>
      <c r="V103" s="139"/>
      <c r="W103" s="139"/>
    </row>
    <row r="104" spans="1:23" ht="11.25">
      <c r="A104" s="247"/>
      <c r="B104" s="247"/>
      <c r="C104" s="247"/>
      <c r="D104" s="275"/>
      <c r="E104" s="275"/>
      <c r="F104" s="275"/>
      <c r="G104" s="275"/>
      <c r="H104" s="275"/>
      <c r="I104" s="276"/>
      <c r="J104" s="276"/>
      <c r="K104" s="276"/>
      <c r="L104" s="276"/>
      <c r="M104" s="276"/>
      <c r="N104" s="276"/>
      <c r="O104" s="276"/>
      <c r="P104" s="275"/>
      <c r="Q104" s="139"/>
      <c r="R104" s="139">
        <v>0</v>
      </c>
      <c r="S104" s="139">
        <f t="shared" si="10"/>
        <v>0</v>
      </c>
      <c r="T104" s="139"/>
      <c r="U104" s="139"/>
      <c r="V104" s="139"/>
      <c r="W104" s="139"/>
    </row>
    <row r="105" spans="1:23" ht="11.25">
      <c r="A105" s="247"/>
      <c r="B105" s="247"/>
      <c r="C105" s="247"/>
      <c r="D105" s="275"/>
      <c r="E105" s="275"/>
      <c r="F105" s="275"/>
      <c r="G105" s="275"/>
      <c r="H105" s="275"/>
      <c r="I105" s="276"/>
      <c r="J105" s="276"/>
      <c r="K105" s="276"/>
      <c r="L105" s="276"/>
      <c r="M105" s="276"/>
      <c r="N105" s="276"/>
      <c r="O105" s="276"/>
      <c r="P105" s="275"/>
      <c r="Q105" s="139"/>
      <c r="R105" s="139">
        <v>20120</v>
      </c>
      <c r="S105" s="139">
        <f t="shared" si="10"/>
        <v>20120</v>
      </c>
      <c r="T105" s="139"/>
      <c r="U105" s="139"/>
      <c r="V105" s="139"/>
      <c r="W105" s="139"/>
    </row>
    <row r="106" spans="1:23" ht="11.25">
      <c r="A106" s="247"/>
      <c r="B106" s="247"/>
      <c r="C106" s="247"/>
      <c r="D106" s="275"/>
      <c r="E106" s="275"/>
      <c r="F106" s="275"/>
      <c r="G106" s="275"/>
      <c r="H106" s="275"/>
      <c r="I106" s="276"/>
      <c r="J106" s="276"/>
      <c r="K106" s="276"/>
      <c r="L106" s="276"/>
      <c r="M106" s="276"/>
      <c r="N106" s="276"/>
      <c r="O106" s="276"/>
      <c r="P106" s="275"/>
      <c r="Q106" s="139"/>
      <c r="R106" s="139">
        <v>2500</v>
      </c>
      <c r="S106" s="139">
        <f t="shared" si="10"/>
        <v>2500</v>
      </c>
      <c r="T106" s="139"/>
      <c r="U106" s="139"/>
      <c r="V106" s="139"/>
      <c r="W106" s="139"/>
    </row>
    <row r="107" spans="1:23" ht="11.25">
      <c r="A107" s="247"/>
      <c r="B107" s="247"/>
      <c r="C107" s="247"/>
      <c r="D107" s="275"/>
      <c r="E107" s="275"/>
      <c r="F107" s="275"/>
      <c r="G107" s="275"/>
      <c r="H107" s="275"/>
      <c r="I107" s="276"/>
      <c r="J107" s="276"/>
      <c r="K107" s="276"/>
      <c r="L107" s="276"/>
      <c r="M107" s="276"/>
      <c r="N107" s="276"/>
      <c r="O107" s="276"/>
      <c r="P107" s="275"/>
      <c r="Q107" s="139"/>
      <c r="R107" s="139">
        <v>6000</v>
      </c>
      <c r="S107" s="139">
        <f t="shared" si="10"/>
        <v>6000</v>
      </c>
      <c r="T107" s="139"/>
      <c r="U107" s="139"/>
      <c r="V107" s="139"/>
      <c r="W107" s="139"/>
    </row>
    <row r="108" spans="1:23" ht="11.25">
      <c r="A108" s="247"/>
      <c r="B108" s="247"/>
      <c r="C108" s="268"/>
      <c r="D108" s="275"/>
      <c r="E108" s="275"/>
      <c r="F108" s="275"/>
      <c r="G108" s="275"/>
      <c r="H108" s="275"/>
      <c r="I108" s="275"/>
      <c r="J108" s="275"/>
      <c r="K108" s="275"/>
      <c r="L108" s="275"/>
      <c r="M108" s="275"/>
      <c r="N108" s="275"/>
      <c r="O108" s="275"/>
      <c r="P108" s="275"/>
      <c r="Q108" s="139"/>
      <c r="R108" s="139">
        <v>0</v>
      </c>
      <c r="S108" s="139">
        <f t="shared" si="10"/>
        <v>0</v>
      </c>
      <c r="T108" s="139"/>
      <c r="U108" s="139"/>
      <c r="V108" s="139"/>
      <c r="W108" s="139"/>
    </row>
    <row r="109" spans="1:23" ht="11.25">
      <c r="A109" s="247"/>
      <c r="B109" s="247"/>
      <c r="C109" s="247"/>
      <c r="D109" s="275"/>
      <c r="E109" s="275"/>
      <c r="F109" s="275"/>
      <c r="G109" s="275"/>
      <c r="H109" s="275"/>
      <c r="I109" s="276"/>
      <c r="J109" s="276"/>
      <c r="K109" s="276"/>
      <c r="L109" s="276"/>
      <c r="M109" s="276"/>
      <c r="N109" s="276"/>
      <c r="O109" s="276"/>
      <c r="P109" s="275"/>
      <c r="Q109" s="139"/>
      <c r="R109" s="139">
        <v>3000</v>
      </c>
      <c r="S109" s="139">
        <f t="shared" si="10"/>
        <v>3000</v>
      </c>
      <c r="T109" s="139"/>
      <c r="U109" s="139"/>
      <c r="V109" s="139"/>
      <c r="W109" s="139"/>
    </row>
    <row r="110" spans="1:23" ht="11.25">
      <c r="A110" s="247"/>
      <c r="B110" s="247"/>
      <c r="C110" s="247"/>
      <c r="D110" s="275"/>
      <c r="E110" s="275"/>
      <c r="F110" s="275"/>
      <c r="G110" s="275"/>
      <c r="H110" s="275"/>
      <c r="I110" s="276"/>
      <c r="J110" s="276"/>
      <c r="K110" s="276"/>
      <c r="L110" s="276"/>
      <c r="M110" s="276"/>
      <c r="N110" s="276"/>
      <c r="O110" s="276"/>
      <c r="P110" s="275"/>
      <c r="Q110" s="139"/>
      <c r="R110" s="139">
        <v>400</v>
      </c>
      <c r="S110" s="139">
        <f t="shared" si="10"/>
        <v>400</v>
      </c>
      <c r="T110" s="139"/>
      <c r="U110" s="139"/>
      <c r="V110" s="139"/>
      <c r="W110" s="139"/>
    </row>
    <row r="111" spans="1:23" ht="11.25">
      <c r="A111" s="247"/>
      <c r="B111" s="247"/>
      <c r="C111" s="247"/>
      <c r="D111" s="275"/>
      <c r="E111" s="275"/>
      <c r="F111" s="275"/>
      <c r="G111" s="275"/>
      <c r="H111" s="275"/>
      <c r="I111" s="276"/>
      <c r="J111" s="276"/>
      <c r="K111" s="276"/>
      <c r="L111" s="276"/>
      <c r="M111" s="276"/>
      <c r="N111" s="276"/>
      <c r="O111" s="276"/>
      <c r="P111" s="275"/>
      <c r="Q111" s="139"/>
      <c r="R111" s="139">
        <v>0</v>
      </c>
      <c r="S111" s="139">
        <f t="shared" si="10"/>
        <v>0</v>
      </c>
      <c r="T111" s="139"/>
      <c r="U111" s="139"/>
      <c r="V111" s="139"/>
      <c r="W111" s="139"/>
    </row>
    <row r="112" spans="1:23" ht="11.25">
      <c r="A112" s="247"/>
      <c r="B112" s="247"/>
      <c r="C112" s="247"/>
      <c r="D112" s="275"/>
      <c r="E112" s="275"/>
      <c r="F112" s="275"/>
      <c r="G112" s="275"/>
      <c r="H112" s="275"/>
      <c r="I112" s="276"/>
      <c r="J112" s="276"/>
      <c r="K112" s="276"/>
      <c r="L112" s="276"/>
      <c r="M112" s="276"/>
      <c r="N112" s="276"/>
      <c r="O112" s="276"/>
      <c r="P112" s="275"/>
      <c r="Q112" s="139"/>
      <c r="R112" s="139">
        <v>19250</v>
      </c>
      <c r="S112" s="139">
        <f t="shared" si="10"/>
        <v>19250</v>
      </c>
      <c r="T112" s="139"/>
      <c r="U112" s="139"/>
      <c r="V112" s="139"/>
      <c r="W112" s="139"/>
    </row>
    <row r="113" spans="1:23" ht="11.25">
      <c r="A113" s="247"/>
      <c r="B113" s="247"/>
      <c r="C113" s="247"/>
      <c r="D113" s="275"/>
      <c r="E113" s="275"/>
      <c r="F113" s="275"/>
      <c r="G113" s="275"/>
      <c r="H113" s="275"/>
      <c r="I113" s="276"/>
      <c r="J113" s="276"/>
      <c r="K113" s="276"/>
      <c r="L113" s="276"/>
      <c r="M113" s="276"/>
      <c r="N113" s="276"/>
      <c r="O113" s="276"/>
      <c r="P113" s="275"/>
      <c r="Q113" s="139"/>
      <c r="R113" s="139">
        <v>0</v>
      </c>
      <c r="S113" s="139">
        <f t="shared" si="10"/>
        <v>0</v>
      </c>
      <c r="T113" s="139"/>
      <c r="U113" s="139"/>
      <c r="V113" s="139"/>
      <c r="W113" s="139"/>
    </row>
    <row r="114" spans="1:23" ht="11.25">
      <c r="A114" s="247"/>
      <c r="B114" s="247"/>
      <c r="C114" s="247"/>
      <c r="D114" s="275"/>
      <c r="E114" s="275"/>
      <c r="F114" s="275"/>
      <c r="G114" s="275"/>
      <c r="H114" s="275"/>
      <c r="I114" s="276"/>
      <c r="J114" s="276"/>
      <c r="K114" s="276"/>
      <c r="L114" s="276"/>
      <c r="M114" s="276"/>
      <c r="N114" s="276"/>
      <c r="O114" s="276"/>
      <c r="P114" s="275"/>
      <c r="Q114" s="139"/>
      <c r="R114" s="139">
        <v>12350</v>
      </c>
      <c r="S114" s="139">
        <f t="shared" si="10"/>
        <v>12350</v>
      </c>
      <c r="T114" s="139"/>
      <c r="U114" s="150"/>
      <c r="V114" s="139"/>
      <c r="W114" s="139"/>
    </row>
    <row r="115" spans="1:23" ht="11.25">
      <c r="A115" s="247"/>
      <c r="B115" s="247"/>
      <c r="C115" s="247"/>
      <c r="D115" s="275"/>
      <c r="E115" s="275"/>
      <c r="F115" s="275"/>
      <c r="G115" s="275"/>
      <c r="H115" s="275"/>
      <c r="I115" s="276"/>
      <c r="J115" s="276"/>
      <c r="K115" s="276"/>
      <c r="L115" s="276"/>
      <c r="M115" s="276"/>
      <c r="N115" s="276"/>
      <c r="O115" s="276"/>
      <c r="P115" s="275"/>
      <c r="Q115" s="139"/>
      <c r="R115" s="139">
        <v>3024</v>
      </c>
      <c r="S115" s="139">
        <f t="shared" si="10"/>
        <v>3024</v>
      </c>
      <c r="T115" s="139"/>
      <c r="U115" s="139"/>
      <c r="V115" s="139"/>
      <c r="W115" s="139"/>
    </row>
    <row r="116" spans="1:23" ht="11.25">
      <c r="A116" s="247"/>
      <c r="B116" s="247"/>
      <c r="C116" s="247"/>
      <c r="D116" s="275"/>
      <c r="E116" s="275"/>
      <c r="F116" s="275"/>
      <c r="G116" s="275"/>
      <c r="H116" s="275"/>
      <c r="I116" s="276"/>
      <c r="J116" s="276"/>
      <c r="K116" s="276"/>
      <c r="L116" s="276"/>
      <c r="M116" s="276"/>
      <c r="N116" s="276"/>
      <c r="O116" s="276"/>
      <c r="P116" s="275"/>
      <c r="Q116" s="139"/>
      <c r="R116" s="139">
        <v>300</v>
      </c>
      <c r="S116" s="139">
        <f>+R116-Q122</f>
        <v>300</v>
      </c>
      <c r="T116" s="139"/>
      <c r="U116" s="139"/>
      <c r="V116" s="139"/>
      <c r="W116" s="139"/>
    </row>
    <row r="117" spans="1:23" ht="11.25">
      <c r="A117" s="247"/>
      <c r="B117" s="247"/>
      <c r="C117" s="247"/>
      <c r="D117" s="275"/>
      <c r="E117" s="275"/>
      <c r="F117" s="275"/>
      <c r="G117" s="275"/>
      <c r="H117" s="275"/>
      <c r="I117" s="276"/>
      <c r="J117" s="276"/>
      <c r="K117" s="276"/>
      <c r="L117" s="276"/>
      <c r="M117" s="276"/>
      <c r="N117" s="276"/>
      <c r="O117" s="276"/>
      <c r="P117" s="275"/>
      <c r="Q117" s="139"/>
      <c r="R117" s="139"/>
      <c r="S117" s="139"/>
      <c r="T117" s="139"/>
      <c r="U117" s="139"/>
      <c r="V117" s="139"/>
      <c r="W117" s="139"/>
    </row>
    <row r="118" spans="1:23" ht="11.25">
      <c r="A118" s="247"/>
      <c r="B118" s="247"/>
      <c r="C118" s="247"/>
      <c r="D118" s="275"/>
      <c r="E118" s="275"/>
      <c r="F118" s="275"/>
      <c r="G118" s="275"/>
      <c r="H118" s="275"/>
      <c r="I118" s="276"/>
      <c r="J118" s="276"/>
      <c r="K118" s="276"/>
      <c r="L118" s="276"/>
      <c r="M118" s="276"/>
      <c r="N118" s="276"/>
      <c r="O118" s="276"/>
      <c r="P118" s="275"/>
      <c r="Q118" s="139"/>
      <c r="R118" s="139"/>
      <c r="S118" s="139"/>
      <c r="T118" s="139"/>
      <c r="U118" s="139"/>
      <c r="V118" s="139"/>
      <c r="W118" s="139"/>
    </row>
    <row r="119" spans="1:23" ht="11.25">
      <c r="A119" s="247"/>
      <c r="B119" s="247"/>
      <c r="C119" s="247"/>
      <c r="D119" s="275"/>
      <c r="E119" s="275"/>
      <c r="F119" s="275"/>
      <c r="G119" s="275"/>
      <c r="H119" s="275"/>
      <c r="I119" s="276"/>
      <c r="J119" s="276"/>
      <c r="K119" s="276"/>
      <c r="L119" s="276"/>
      <c r="M119" s="276"/>
      <c r="N119" s="276"/>
      <c r="O119" s="276"/>
      <c r="P119" s="275"/>
      <c r="Q119" s="139"/>
      <c r="R119" s="139"/>
      <c r="S119" s="139"/>
      <c r="T119" s="139"/>
      <c r="U119" s="139"/>
      <c r="V119" s="139"/>
      <c r="W119" s="139"/>
    </row>
    <row r="120" spans="1:23" ht="11.25">
      <c r="A120" s="247"/>
      <c r="B120" s="247"/>
      <c r="C120" s="247"/>
      <c r="D120" s="275"/>
      <c r="E120" s="275"/>
      <c r="F120" s="275"/>
      <c r="G120" s="275"/>
      <c r="H120" s="275"/>
      <c r="I120" s="276"/>
      <c r="J120" s="276"/>
      <c r="K120" s="276"/>
      <c r="L120" s="276"/>
      <c r="M120" s="276"/>
      <c r="N120" s="276"/>
      <c r="O120" s="276"/>
      <c r="P120" s="275"/>
      <c r="Q120" s="139"/>
      <c r="R120" s="139"/>
      <c r="S120" s="139"/>
      <c r="T120" s="139"/>
      <c r="U120" s="139"/>
      <c r="V120" s="139"/>
      <c r="W120" s="139"/>
    </row>
    <row r="121" spans="1:23" ht="11.25">
      <c r="A121" s="247"/>
      <c r="B121" s="247"/>
      <c r="C121" s="247"/>
      <c r="D121" s="275"/>
      <c r="E121" s="275"/>
      <c r="F121" s="275"/>
      <c r="G121" s="275"/>
      <c r="H121" s="275"/>
      <c r="I121" s="276"/>
      <c r="J121" s="276"/>
      <c r="K121" s="276"/>
      <c r="L121" s="276"/>
      <c r="M121" s="276"/>
      <c r="N121" s="276"/>
      <c r="O121" s="276"/>
      <c r="P121" s="275"/>
      <c r="Q121" s="139"/>
      <c r="R121" s="139"/>
      <c r="S121" s="139"/>
      <c r="T121" s="139"/>
      <c r="U121" s="139"/>
      <c r="V121" s="139"/>
      <c r="W121" s="139"/>
    </row>
    <row r="122" spans="1:23" ht="11.25">
      <c r="A122" s="247"/>
      <c r="B122" s="247"/>
      <c r="C122" s="247"/>
      <c r="D122" s="275"/>
      <c r="E122" s="275"/>
      <c r="F122" s="275"/>
      <c r="G122" s="275"/>
      <c r="H122" s="275"/>
      <c r="I122" s="276"/>
      <c r="J122" s="276"/>
      <c r="K122" s="276"/>
      <c r="L122" s="276"/>
      <c r="M122" s="276"/>
      <c r="N122" s="276"/>
      <c r="O122" s="276"/>
      <c r="P122" s="275"/>
      <c r="Q122" s="139"/>
      <c r="R122" s="139">
        <v>250</v>
      </c>
      <c r="S122" s="139">
        <f t="shared" si="10"/>
        <v>250</v>
      </c>
      <c r="T122" s="139"/>
      <c r="U122" s="139"/>
      <c r="V122" s="139"/>
      <c r="W122" s="139"/>
    </row>
    <row r="123" spans="1:23" ht="11.25">
      <c r="A123" s="247"/>
      <c r="B123" s="247"/>
      <c r="C123" s="247"/>
      <c r="D123" s="275"/>
      <c r="E123" s="275"/>
      <c r="F123" s="275"/>
      <c r="G123" s="275"/>
      <c r="H123" s="275"/>
      <c r="I123" s="276"/>
      <c r="J123" s="276"/>
      <c r="K123" s="276"/>
      <c r="L123" s="276"/>
      <c r="M123" s="276"/>
      <c r="N123" s="276"/>
      <c r="O123" s="276"/>
      <c r="P123" s="275"/>
      <c r="Q123" s="139"/>
      <c r="R123" s="139">
        <v>0</v>
      </c>
      <c r="S123" s="139">
        <f t="shared" si="10"/>
        <v>0</v>
      </c>
      <c r="T123" s="139"/>
      <c r="U123" s="139"/>
      <c r="V123" s="139"/>
      <c r="W123" s="139"/>
    </row>
    <row r="124" spans="1:23" ht="11.25">
      <c r="A124" s="247"/>
      <c r="B124" s="247"/>
      <c r="C124" s="247"/>
      <c r="D124" s="275"/>
      <c r="E124" s="275"/>
      <c r="F124" s="275"/>
      <c r="G124" s="275"/>
      <c r="H124" s="275"/>
      <c r="I124" s="276"/>
      <c r="J124" s="276"/>
      <c r="K124" s="276"/>
      <c r="L124" s="276"/>
      <c r="M124" s="276"/>
      <c r="N124" s="276"/>
      <c r="O124" s="276"/>
      <c r="P124" s="275"/>
      <c r="Q124" s="139"/>
      <c r="R124" s="139">
        <v>0</v>
      </c>
      <c r="S124" s="139">
        <f t="shared" si="10"/>
        <v>0</v>
      </c>
      <c r="T124" s="139"/>
      <c r="U124" s="139"/>
      <c r="V124" s="139"/>
      <c r="W124" s="139"/>
    </row>
    <row r="125" spans="1:23" ht="11.25">
      <c r="A125" s="247"/>
      <c r="B125" s="247"/>
      <c r="C125" s="247"/>
      <c r="D125" s="275"/>
      <c r="E125" s="275"/>
      <c r="F125" s="275"/>
      <c r="G125" s="275"/>
      <c r="H125" s="275"/>
      <c r="I125" s="276"/>
      <c r="J125" s="276"/>
      <c r="K125" s="276"/>
      <c r="L125" s="276"/>
      <c r="M125" s="276"/>
      <c r="N125" s="276"/>
      <c r="O125" s="276"/>
      <c r="P125" s="275"/>
      <c r="Q125" s="139"/>
      <c r="R125" s="139">
        <v>0</v>
      </c>
      <c r="S125" s="139">
        <f t="shared" si="10"/>
        <v>0</v>
      </c>
      <c r="T125" s="139"/>
      <c r="U125" s="139"/>
      <c r="V125" s="139"/>
      <c r="W125" s="139"/>
    </row>
    <row r="126" spans="1:23" ht="11.25">
      <c r="A126" s="247"/>
      <c r="B126" s="247"/>
      <c r="C126" s="247"/>
      <c r="D126" s="275"/>
      <c r="E126" s="275"/>
      <c r="F126" s="275"/>
      <c r="G126" s="275"/>
      <c r="H126" s="275"/>
      <c r="I126" s="276"/>
      <c r="J126" s="276"/>
      <c r="K126" s="276"/>
      <c r="L126" s="276"/>
      <c r="M126" s="276"/>
      <c r="N126" s="276"/>
      <c r="O126" s="276"/>
      <c r="P126" s="275"/>
      <c r="Q126" s="139"/>
      <c r="R126" s="139">
        <v>0</v>
      </c>
      <c r="S126" s="139">
        <f t="shared" si="10"/>
        <v>0</v>
      </c>
      <c r="T126" s="139"/>
      <c r="U126" s="139"/>
      <c r="V126" s="139"/>
      <c r="W126" s="139"/>
    </row>
    <row r="127" spans="1:23" ht="11.25">
      <c r="A127" s="247"/>
      <c r="B127" s="247"/>
      <c r="C127" s="247"/>
      <c r="D127" s="275"/>
      <c r="E127" s="275"/>
      <c r="F127" s="275"/>
      <c r="G127" s="275"/>
      <c r="H127" s="275"/>
      <c r="I127" s="276"/>
      <c r="J127" s="276"/>
      <c r="K127" s="276"/>
      <c r="L127" s="276"/>
      <c r="M127" s="276"/>
      <c r="N127" s="276"/>
      <c r="O127" s="276"/>
      <c r="P127" s="275"/>
      <c r="Q127" s="139"/>
      <c r="R127" s="139">
        <v>0</v>
      </c>
      <c r="S127" s="139">
        <f t="shared" si="10"/>
        <v>0</v>
      </c>
      <c r="T127" s="139"/>
      <c r="U127" s="139"/>
      <c r="V127" s="139"/>
      <c r="W127" s="139"/>
    </row>
    <row r="128" spans="1:23" ht="11.25">
      <c r="A128" s="247"/>
      <c r="B128" s="247"/>
      <c r="C128" s="247"/>
      <c r="D128" s="275"/>
      <c r="E128" s="275"/>
      <c r="F128" s="275"/>
      <c r="G128" s="275"/>
      <c r="H128" s="275"/>
      <c r="I128" s="276"/>
      <c r="J128" s="276"/>
      <c r="K128" s="276"/>
      <c r="L128" s="276"/>
      <c r="M128" s="276"/>
      <c r="N128" s="276"/>
      <c r="O128" s="276"/>
      <c r="P128" s="275"/>
      <c r="Q128" s="139"/>
      <c r="R128" s="139"/>
      <c r="S128" s="139"/>
      <c r="T128" s="139"/>
      <c r="U128" s="139"/>
      <c r="V128" s="139"/>
      <c r="W128" s="139"/>
    </row>
    <row r="129" spans="1:23" ht="11.25">
      <c r="A129" s="247"/>
      <c r="B129" s="247"/>
      <c r="C129" s="247"/>
      <c r="D129" s="275"/>
      <c r="E129" s="275"/>
      <c r="F129" s="275"/>
      <c r="G129" s="275"/>
      <c r="H129" s="275"/>
      <c r="I129" s="276"/>
      <c r="J129" s="276"/>
      <c r="K129" s="276"/>
      <c r="L129" s="276"/>
      <c r="M129" s="276"/>
      <c r="N129" s="276"/>
      <c r="O129" s="276"/>
      <c r="P129" s="275"/>
      <c r="Q129" s="139"/>
      <c r="R129" s="139">
        <v>0</v>
      </c>
      <c r="S129" s="139">
        <f t="shared" si="10"/>
        <v>0</v>
      </c>
      <c r="T129" s="139"/>
      <c r="U129" s="139"/>
      <c r="V129" s="139"/>
      <c r="W129" s="139"/>
    </row>
    <row r="130" spans="1:23" ht="11.25">
      <c r="A130" s="247"/>
      <c r="B130" s="247"/>
      <c r="C130" s="247"/>
      <c r="D130" s="275"/>
      <c r="E130" s="275"/>
      <c r="F130" s="275"/>
      <c r="G130" s="275"/>
      <c r="H130" s="275"/>
      <c r="I130" s="276"/>
      <c r="J130" s="276"/>
      <c r="K130" s="276"/>
      <c r="L130" s="276"/>
      <c r="M130" s="276"/>
      <c r="N130" s="276"/>
      <c r="O130" s="276"/>
      <c r="P130" s="275"/>
      <c r="Q130" s="139"/>
      <c r="R130" s="139">
        <v>0</v>
      </c>
      <c r="S130" s="139">
        <f t="shared" si="10"/>
        <v>0</v>
      </c>
      <c r="T130" s="139"/>
      <c r="U130" s="139"/>
      <c r="V130" s="139"/>
      <c r="W130" s="139"/>
    </row>
    <row r="131" spans="1:23" ht="11.25">
      <c r="A131" s="247"/>
      <c r="B131" s="247"/>
      <c r="C131" s="247"/>
      <c r="D131" s="275"/>
      <c r="E131" s="275"/>
      <c r="F131" s="275"/>
      <c r="G131" s="275"/>
      <c r="H131" s="275"/>
      <c r="I131" s="276"/>
      <c r="J131" s="276"/>
      <c r="K131" s="276"/>
      <c r="L131" s="276"/>
      <c r="M131" s="276"/>
      <c r="N131" s="276"/>
      <c r="O131" s="276"/>
      <c r="P131" s="275"/>
      <c r="Q131" s="139"/>
      <c r="R131" s="139">
        <v>18000</v>
      </c>
      <c r="S131" s="139">
        <f t="shared" si="10"/>
        <v>18000</v>
      </c>
      <c r="T131" s="139"/>
      <c r="U131" s="150"/>
      <c r="V131" s="139"/>
      <c r="W131" s="139"/>
    </row>
    <row r="132" spans="1:23" ht="11.25">
      <c r="A132" s="247"/>
      <c r="B132" s="247"/>
      <c r="C132" s="247"/>
      <c r="D132" s="275"/>
      <c r="E132" s="275"/>
      <c r="F132" s="275"/>
      <c r="G132" s="275"/>
      <c r="H132" s="275"/>
      <c r="I132" s="276"/>
      <c r="J132" s="276"/>
      <c r="K132" s="276"/>
      <c r="L132" s="276"/>
      <c r="M132" s="276"/>
      <c r="N132" s="276"/>
      <c r="O132" s="276"/>
      <c r="P132" s="275"/>
      <c r="Q132" s="139"/>
      <c r="R132" s="142">
        <v>0</v>
      </c>
      <c r="S132" s="142">
        <f t="shared" si="10"/>
        <v>0</v>
      </c>
      <c r="T132" s="139"/>
      <c r="U132" s="139"/>
      <c r="V132" s="139"/>
      <c r="W132" s="139"/>
    </row>
    <row r="133" spans="4:23" s="145" customFormat="1" ht="11.25">
      <c r="D133" s="146"/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  <c r="O133" s="146"/>
      <c r="P133" s="146"/>
      <c r="R133" s="146">
        <f>SUM(R92:R132)</f>
        <v>321120</v>
      </c>
      <c r="S133" s="146">
        <f>SUM(S92:S132)</f>
        <v>321120</v>
      </c>
      <c r="T133" s="148"/>
      <c r="U133" s="148"/>
      <c r="V133" s="148"/>
      <c r="W133" s="148"/>
    </row>
    <row r="134" spans="1:23" ht="11.25">
      <c r="A134" s="247"/>
      <c r="B134" s="247"/>
      <c r="C134" s="247"/>
      <c r="D134" s="275"/>
      <c r="E134" s="275"/>
      <c r="F134" s="275"/>
      <c r="G134" s="275"/>
      <c r="H134" s="275"/>
      <c r="I134" s="275"/>
      <c r="J134" s="275"/>
      <c r="K134" s="275"/>
      <c r="L134" s="275"/>
      <c r="M134" s="275"/>
      <c r="N134" s="276"/>
      <c r="O134" s="276"/>
      <c r="P134" s="275"/>
      <c r="Q134" s="139"/>
      <c r="R134" s="139"/>
      <c r="S134" s="139"/>
      <c r="T134" s="139"/>
      <c r="U134" s="139"/>
      <c r="V134" s="139"/>
      <c r="W134" s="139"/>
    </row>
    <row r="135" spans="1:23" s="129" customFormat="1" ht="12" thickBot="1">
      <c r="A135" s="145"/>
      <c r="B135" s="145"/>
      <c r="C135" s="145"/>
      <c r="D135" s="148"/>
      <c r="E135" s="148"/>
      <c r="F135" s="148"/>
      <c r="G135" s="148"/>
      <c r="H135" s="148"/>
      <c r="I135" s="148"/>
      <c r="J135" s="148"/>
      <c r="K135" s="148"/>
      <c r="L135" s="148"/>
      <c r="M135" s="148"/>
      <c r="N135" s="278"/>
      <c r="O135" s="278"/>
      <c r="P135" s="148"/>
      <c r="Q135" s="147"/>
      <c r="R135" s="152">
        <f>+R90-R133</f>
        <v>-174470</v>
      </c>
      <c r="S135" s="152">
        <f>+P135-R135</f>
        <v>174470</v>
      </c>
      <c r="T135" s="147"/>
      <c r="U135" s="147">
        <f>-51458.8-374.14</f>
        <v>-51832.94</v>
      </c>
      <c r="V135" s="147"/>
      <c r="W135" s="147"/>
    </row>
    <row r="136" spans="1:23" ht="12" thickTop="1">
      <c r="A136" s="247"/>
      <c r="B136" s="247"/>
      <c r="C136" s="247"/>
      <c r="D136" s="275"/>
      <c r="E136" s="275"/>
      <c r="F136" s="275"/>
      <c r="G136" s="275"/>
      <c r="H136" s="275"/>
      <c r="I136" s="275"/>
      <c r="J136" s="275"/>
      <c r="K136" s="275"/>
      <c r="L136" s="275"/>
      <c r="M136" s="275"/>
      <c r="N136" s="275"/>
      <c r="O136" s="276"/>
      <c r="P136" s="276"/>
      <c r="Q136" s="139"/>
      <c r="R136" s="139"/>
      <c r="S136" s="139"/>
      <c r="T136" s="139"/>
      <c r="U136" s="139">
        <f>U135-P135</f>
        <v>-51832.94</v>
      </c>
      <c r="V136" s="139"/>
      <c r="W136" s="139"/>
    </row>
    <row r="137" spans="1:23" ht="11.25">
      <c r="A137" s="247"/>
      <c r="B137" s="247"/>
      <c r="C137" s="247"/>
      <c r="D137" s="275"/>
      <c r="E137" s="275"/>
      <c r="F137" s="275"/>
      <c r="G137" s="275"/>
      <c r="H137" s="275"/>
      <c r="I137" s="275"/>
      <c r="J137" s="275"/>
      <c r="K137" s="275"/>
      <c r="L137" s="275"/>
      <c r="M137" s="275"/>
      <c r="N137" s="275"/>
      <c r="O137" s="276"/>
      <c r="P137" s="275"/>
      <c r="Q137" s="139"/>
      <c r="R137" s="139"/>
      <c r="S137" s="139"/>
      <c r="T137" s="139"/>
      <c r="U137" s="139"/>
      <c r="V137" s="139"/>
      <c r="W137" s="139"/>
    </row>
    <row r="138" spans="1:23" ht="11.25">
      <c r="A138" s="247"/>
      <c r="B138" s="247"/>
      <c r="C138" s="247"/>
      <c r="D138" s="275"/>
      <c r="E138" s="275"/>
      <c r="F138" s="275"/>
      <c r="G138" s="275"/>
      <c r="H138" s="275"/>
      <c r="I138" s="275"/>
      <c r="J138" s="275"/>
      <c r="K138" s="275"/>
      <c r="L138" s="275"/>
      <c r="M138" s="275"/>
      <c r="N138" s="275"/>
      <c r="O138" s="276"/>
      <c r="P138" s="275"/>
      <c r="Q138" s="139"/>
      <c r="R138" s="139"/>
      <c r="S138" s="139"/>
      <c r="T138" s="139"/>
      <c r="U138" s="139"/>
      <c r="V138" s="139"/>
      <c r="W138" s="139"/>
    </row>
    <row r="139" spans="1:21" s="129" customFormat="1" ht="11.25">
      <c r="A139" s="145"/>
      <c r="B139" s="269"/>
      <c r="C139" s="145"/>
      <c r="D139" s="270"/>
      <c r="E139" s="270"/>
      <c r="F139" s="270"/>
      <c r="G139" s="270"/>
      <c r="H139" s="270"/>
      <c r="I139" s="270"/>
      <c r="J139" s="270"/>
      <c r="K139" s="270"/>
      <c r="L139" s="270"/>
      <c r="M139" s="270"/>
      <c r="N139" s="270"/>
      <c r="O139" s="270"/>
      <c r="P139" s="270"/>
      <c r="Q139" s="154"/>
      <c r="R139" s="156" t="s">
        <v>56</v>
      </c>
      <c r="S139" s="156"/>
      <c r="T139" s="154"/>
      <c r="U139" s="154"/>
    </row>
    <row r="140" spans="1:21" s="133" customFormat="1" ht="11.25">
      <c r="A140" s="145"/>
      <c r="B140" s="269"/>
      <c r="C140" s="269"/>
      <c r="D140" s="272"/>
      <c r="E140" s="272"/>
      <c r="F140" s="272"/>
      <c r="G140" s="272"/>
      <c r="H140" s="272"/>
      <c r="I140" s="272"/>
      <c r="J140" s="272"/>
      <c r="K140" s="272"/>
      <c r="L140" s="272"/>
      <c r="M140" s="272"/>
      <c r="N140" s="272"/>
      <c r="O140" s="272"/>
      <c r="P140" s="272"/>
      <c r="Q140" s="155"/>
      <c r="R140" s="157" t="s">
        <v>57</v>
      </c>
      <c r="S140" s="157" t="s">
        <v>68</v>
      </c>
      <c r="T140" s="155"/>
      <c r="U140" s="158" t="s">
        <v>70</v>
      </c>
    </row>
    <row r="141" spans="1:16" ht="5.25" customHeight="1">
      <c r="A141" s="247"/>
      <c r="B141" s="247"/>
      <c r="C141" s="247"/>
      <c r="D141" s="247"/>
      <c r="E141" s="247"/>
      <c r="F141" s="247"/>
      <c r="G141" s="247"/>
      <c r="H141" s="247"/>
      <c r="I141" s="247"/>
      <c r="J141" s="247"/>
      <c r="K141" s="247"/>
      <c r="L141" s="247"/>
      <c r="M141" s="247"/>
      <c r="N141" s="247"/>
      <c r="O141" s="247"/>
      <c r="P141" s="247"/>
    </row>
    <row r="142" spans="1:23" ht="11.25">
      <c r="A142" s="145"/>
      <c r="B142" s="247"/>
      <c r="C142" s="247"/>
      <c r="D142" s="275"/>
      <c r="E142" s="275"/>
      <c r="F142" s="275"/>
      <c r="G142" s="275"/>
      <c r="H142" s="275"/>
      <c r="I142" s="275"/>
      <c r="J142" s="275"/>
      <c r="K142" s="275"/>
      <c r="L142" s="275"/>
      <c r="M142" s="275"/>
      <c r="N142" s="275"/>
      <c r="O142" s="275"/>
      <c r="P142" s="275"/>
      <c r="Q142" s="139"/>
      <c r="R142" s="139">
        <v>85000</v>
      </c>
      <c r="S142" s="139">
        <f>+P142-R142</f>
        <v>-85000</v>
      </c>
      <c r="T142" s="139"/>
      <c r="U142" s="139"/>
      <c r="V142" s="139"/>
      <c r="W142" s="139"/>
    </row>
    <row r="143" spans="1:23" ht="11.25">
      <c r="A143" s="247"/>
      <c r="B143" s="247"/>
      <c r="C143" s="247"/>
      <c r="D143" s="275"/>
      <c r="E143" s="275"/>
      <c r="F143" s="275"/>
      <c r="G143" s="275"/>
      <c r="H143" s="275"/>
      <c r="I143" s="275"/>
      <c r="J143" s="275"/>
      <c r="K143" s="275"/>
      <c r="L143" s="275"/>
      <c r="M143" s="275"/>
      <c r="N143" s="275"/>
      <c r="O143" s="275"/>
      <c r="P143" s="275"/>
      <c r="Q143" s="139"/>
      <c r="R143" s="139">
        <v>0</v>
      </c>
      <c r="S143" s="139">
        <f>+P143-R143</f>
        <v>0</v>
      </c>
      <c r="T143" s="139"/>
      <c r="U143" s="139"/>
      <c r="V143" s="139"/>
      <c r="W143" s="139"/>
    </row>
    <row r="144" spans="1:23" ht="11.25">
      <c r="A144" s="247"/>
      <c r="B144" s="247"/>
      <c r="C144" s="247"/>
      <c r="D144" s="275"/>
      <c r="E144" s="275"/>
      <c r="F144" s="275"/>
      <c r="G144" s="275"/>
      <c r="H144" s="275"/>
      <c r="I144" s="275"/>
      <c r="J144" s="275"/>
      <c r="K144" s="275"/>
      <c r="L144" s="275"/>
      <c r="M144" s="275"/>
      <c r="N144" s="275"/>
      <c r="O144" s="275"/>
      <c r="P144" s="275"/>
      <c r="Q144" s="139"/>
      <c r="R144" s="139">
        <v>0</v>
      </c>
      <c r="S144" s="139">
        <f>+P144-R144</f>
        <v>0</v>
      </c>
      <c r="T144" s="139"/>
      <c r="U144" s="139"/>
      <c r="V144" s="139"/>
      <c r="W144" s="139"/>
    </row>
    <row r="145" spans="1:23" ht="11.25">
      <c r="A145" s="247"/>
      <c r="B145" s="247"/>
      <c r="C145" s="247"/>
      <c r="D145" s="275"/>
      <c r="E145" s="275"/>
      <c r="F145" s="275"/>
      <c r="G145" s="275"/>
      <c r="H145" s="275"/>
      <c r="I145" s="275"/>
      <c r="J145" s="275"/>
      <c r="K145" s="275"/>
      <c r="L145" s="275"/>
      <c r="M145" s="275"/>
      <c r="N145" s="275"/>
      <c r="O145" s="275"/>
      <c r="P145" s="275"/>
      <c r="Q145" s="139"/>
      <c r="R145" s="139">
        <v>18000</v>
      </c>
      <c r="S145" s="139">
        <f>+P145-R145</f>
        <v>-18000</v>
      </c>
      <c r="T145" s="139"/>
      <c r="U145" s="139"/>
      <c r="V145" s="139"/>
      <c r="W145" s="139"/>
    </row>
    <row r="146" spans="1:23" ht="11.25">
      <c r="A146" s="247"/>
      <c r="B146" s="247"/>
      <c r="C146" s="247"/>
      <c r="D146" s="275"/>
      <c r="E146" s="275"/>
      <c r="F146" s="275"/>
      <c r="G146" s="275"/>
      <c r="H146" s="275"/>
      <c r="I146" s="275"/>
      <c r="J146" s="275"/>
      <c r="K146" s="275"/>
      <c r="L146" s="275"/>
      <c r="M146" s="275"/>
      <c r="N146" s="275"/>
      <c r="O146" s="275"/>
      <c r="P146" s="275"/>
      <c r="Q146" s="139"/>
      <c r="R146" s="139">
        <v>0</v>
      </c>
      <c r="S146" s="139">
        <f>+P146-R146</f>
        <v>0</v>
      </c>
      <c r="T146" s="139"/>
      <c r="U146" s="139"/>
      <c r="V146" s="139"/>
      <c r="W146" s="139"/>
    </row>
    <row r="147" spans="1:23" ht="11.25">
      <c r="A147" s="247"/>
      <c r="B147" s="247"/>
      <c r="C147" s="247"/>
      <c r="D147" s="275"/>
      <c r="E147" s="275"/>
      <c r="F147" s="275"/>
      <c r="G147" s="275"/>
      <c r="H147" s="275"/>
      <c r="I147" s="275"/>
      <c r="J147" s="275"/>
      <c r="K147" s="275"/>
      <c r="L147" s="275"/>
      <c r="M147" s="275"/>
      <c r="N147" s="275"/>
      <c r="O147" s="275"/>
      <c r="P147" s="275"/>
      <c r="Q147" s="139"/>
      <c r="R147" s="139">
        <v>18000</v>
      </c>
      <c r="S147" s="139">
        <f aca="true" t="shared" si="11" ref="S147:S157">+P147-R147</f>
        <v>-18000</v>
      </c>
      <c r="T147" s="139"/>
      <c r="U147" s="139"/>
      <c r="V147" s="139"/>
      <c r="W147" s="139"/>
    </row>
    <row r="148" spans="1:23" ht="11.25">
      <c r="A148" s="247"/>
      <c r="B148" s="247"/>
      <c r="C148" s="247"/>
      <c r="D148" s="275"/>
      <c r="E148" s="275"/>
      <c r="F148" s="275"/>
      <c r="G148" s="275"/>
      <c r="H148" s="275"/>
      <c r="I148" s="275"/>
      <c r="J148" s="275"/>
      <c r="K148" s="275"/>
      <c r="L148" s="275"/>
      <c r="M148" s="275"/>
      <c r="N148" s="275"/>
      <c r="O148" s="275"/>
      <c r="P148" s="275"/>
      <c r="Q148" s="139"/>
      <c r="R148" s="139">
        <v>0</v>
      </c>
      <c r="S148" s="139">
        <f t="shared" si="11"/>
        <v>0</v>
      </c>
      <c r="T148" s="139"/>
      <c r="U148" s="139"/>
      <c r="V148" s="139"/>
      <c r="W148" s="139"/>
    </row>
    <row r="149" spans="1:23" ht="11.25">
      <c r="A149" s="247"/>
      <c r="B149" s="247"/>
      <c r="C149" s="268"/>
      <c r="D149" s="275"/>
      <c r="E149" s="275"/>
      <c r="F149" s="275"/>
      <c r="G149" s="275"/>
      <c r="H149" s="275"/>
      <c r="I149" s="275"/>
      <c r="J149" s="275"/>
      <c r="K149" s="275"/>
      <c r="L149" s="275"/>
      <c r="M149" s="275"/>
      <c r="N149" s="275"/>
      <c r="O149" s="275"/>
      <c r="P149" s="275"/>
      <c r="Q149" s="139"/>
      <c r="R149" s="139">
        <v>0</v>
      </c>
      <c r="S149" s="139">
        <f t="shared" si="11"/>
        <v>0</v>
      </c>
      <c r="T149" s="139"/>
      <c r="U149" s="139"/>
      <c r="V149" s="139"/>
      <c r="W149" s="139"/>
    </row>
    <row r="150" spans="1:23" ht="11.25">
      <c r="A150" s="247"/>
      <c r="B150" s="247"/>
      <c r="C150" s="247"/>
      <c r="D150" s="275"/>
      <c r="E150" s="275"/>
      <c r="F150" s="275"/>
      <c r="G150" s="275"/>
      <c r="H150" s="275"/>
      <c r="I150" s="275"/>
      <c r="J150" s="275"/>
      <c r="K150" s="275"/>
      <c r="L150" s="275"/>
      <c r="M150" s="275"/>
      <c r="N150" s="275"/>
      <c r="O150" s="275"/>
      <c r="P150" s="275"/>
      <c r="Q150" s="139"/>
      <c r="R150" s="139">
        <v>0</v>
      </c>
      <c r="S150" s="139">
        <f t="shared" si="11"/>
        <v>0</v>
      </c>
      <c r="T150" s="139"/>
      <c r="U150" s="139"/>
      <c r="V150" s="139"/>
      <c r="W150" s="139"/>
    </row>
    <row r="151" spans="1:23" ht="11.25">
      <c r="A151" s="247"/>
      <c r="B151" s="247"/>
      <c r="C151" s="247"/>
      <c r="D151" s="275"/>
      <c r="E151" s="275"/>
      <c r="F151" s="275"/>
      <c r="G151" s="275"/>
      <c r="H151" s="275"/>
      <c r="I151" s="275"/>
      <c r="J151" s="275"/>
      <c r="K151" s="275"/>
      <c r="L151" s="275"/>
      <c r="M151" s="275"/>
      <c r="N151" s="275"/>
      <c r="O151" s="275"/>
      <c r="P151" s="275"/>
      <c r="Q151" s="139"/>
      <c r="R151" s="139">
        <v>250</v>
      </c>
      <c r="S151" s="139">
        <f t="shared" si="11"/>
        <v>-250</v>
      </c>
      <c r="T151" s="139"/>
      <c r="U151" s="139"/>
      <c r="V151" s="139"/>
      <c r="W151" s="139"/>
    </row>
    <row r="152" spans="1:23" ht="11.25">
      <c r="A152" s="247"/>
      <c r="B152" s="247"/>
      <c r="C152" s="247"/>
      <c r="D152" s="275"/>
      <c r="E152" s="275"/>
      <c r="F152" s="275"/>
      <c r="G152" s="275"/>
      <c r="H152" s="275"/>
      <c r="I152" s="275"/>
      <c r="J152" s="275"/>
      <c r="K152" s="275"/>
      <c r="L152" s="275"/>
      <c r="M152" s="275"/>
      <c r="N152" s="275"/>
      <c r="O152" s="275"/>
      <c r="P152" s="275"/>
      <c r="Q152" s="139"/>
      <c r="R152" s="139">
        <v>0</v>
      </c>
      <c r="S152" s="139">
        <f t="shared" si="11"/>
        <v>0</v>
      </c>
      <c r="T152" s="139"/>
      <c r="U152" s="139"/>
      <c r="V152" s="139"/>
      <c r="W152" s="139"/>
    </row>
    <row r="153" spans="1:23" ht="11.25">
      <c r="A153" s="247"/>
      <c r="B153" s="247"/>
      <c r="C153" s="247"/>
      <c r="D153" s="275"/>
      <c r="E153" s="275"/>
      <c r="F153" s="275"/>
      <c r="G153" s="275"/>
      <c r="H153" s="275"/>
      <c r="I153" s="275"/>
      <c r="J153" s="275"/>
      <c r="K153" s="275"/>
      <c r="L153" s="275"/>
      <c r="M153" s="275"/>
      <c r="N153" s="275"/>
      <c r="O153" s="275"/>
      <c r="P153" s="275"/>
      <c r="Q153" s="139"/>
      <c r="R153" s="139">
        <v>0</v>
      </c>
      <c r="S153" s="139">
        <f t="shared" si="11"/>
        <v>0</v>
      </c>
      <c r="T153" s="139"/>
      <c r="U153" s="139"/>
      <c r="V153" s="139"/>
      <c r="W153" s="139"/>
    </row>
    <row r="154" spans="1:23" ht="11.25">
      <c r="A154" s="247"/>
      <c r="B154" s="247"/>
      <c r="C154" s="247"/>
      <c r="D154" s="275"/>
      <c r="E154" s="275"/>
      <c r="F154" s="275"/>
      <c r="G154" s="275"/>
      <c r="H154" s="275"/>
      <c r="I154" s="275"/>
      <c r="J154" s="275"/>
      <c r="K154" s="275"/>
      <c r="L154" s="275"/>
      <c r="M154" s="275"/>
      <c r="N154" s="275"/>
      <c r="O154" s="275"/>
      <c r="P154" s="275"/>
      <c r="Q154" s="139"/>
      <c r="R154" s="139">
        <v>25400</v>
      </c>
      <c r="S154" s="139">
        <f t="shared" si="11"/>
        <v>-25400</v>
      </c>
      <c r="T154" s="139"/>
      <c r="U154" s="139"/>
      <c r="V154" s="139"/>
      <c r="W154" s="139"/>
    </row>
    <row r="155" spans="1:23" ht="11.25">
      <c r="A155" s="247"/>
      <c r="B155" s="247"/>
      <c r="C155" s="247"/>
      <c r="D155" s="275"/>
      <c r="E155" s="275"/>
      <c r="F155" s="275"/>
      <c r="G155" s="275"/>
      <c r="H155" s="275"/>
      <c r="I155" s="275"/>
      <c r="J155" s="275"/>
      <c r="K155" s="275"/>
      <c r="L155" s="275"/>
      <c r="M155" s="275"/>
      <c r="N155" s="275"/>
      <c r="O155" s="275"/>
      <c r="P155" s="275"/>
      <c r="Q155" s="139"/>
      <c r="R155" s="139"/>
      <c r="S155" s="139"/>
      <c r="T155" s="139"/>
      <c r="U155" s="139"/>
      <c r="V155" s="139"/>
      <c r="W155" s="139"/>
    </row>
    <row r="156" spans="1:23" ht="11.25">
      <c r="A156" s="247"/>
      <c r="B156" s="247"/>
      <c r="C156" s="247"/>
      <c r="D156" s="275"/>
      <c r="E156" s="275"/>
      <c r="F156" s="275"/>
      <c r="G156" s="275"/>
      <c r="H156" s="275"/>
      <c r="I156" s="275"/>
      <c r="J156" s="275"/>
      <c r="K156" s="275"/>
      <c r="L156" s="275"/>
      <c r="M156" s="275"/>
      <c r="N156" s="275"/>
      <c r="O156" s="275"/>
      <c r="P156" s="275"/>
      <c r="Q156" s="139"/>
      <c r="R156" s="142">
        <v>0</v>
      </c>
      <c r="S156" s="142">
        <f t="shared" si="11"/>
        <v>0</v>
      </c>
      <c r="T156" s="139"/>
      <c r="U156" s="139"/>
      <c r="V156" s="139"/>
      <c r="W156" s="139"/>
    </row>
    <row r="157" spans="4:23" s="145" customFormat="1" ht="11.25"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  <c r="P157" s="146"/>
      <c r="Q157" s="146">
        <f>P90-SUM(D21:F21)-P157</f>
        <v>-208226</v>
      </c>
      <c r="R157" s="146">
        <f>SUM(R142:R156)</f>
        <v>146650</v>
      </c>
      <c r="S157" s="147">
        <f t="shared" si="11"/>
        <v>-146650</v>
      </c>
      <c r="T157" s="148"/>
      <c r="U157" s="148"/>
      <c r="V157" s="148"/>
      <c r="W157" s="148"/>
    </row>
    <row r="158" spans="1:23" ht="11.25">
      <c r="A158" s="247"/>
      <c r="B158" s="247"/>
      <c r="C158" s="247"/>
      <c r="D158" s="275"/>
      <c r="E158" s="275"/>
      <c r="F158" s="275"/>
      <c r="G158" s="275"/>
      <c r="H158" s="275"/>
      <c r="I158" s="275"/>
      <c r="J158" s="275"/>
      <c r="K158" s="275"/>
      <c r="L158" s="275"/>
      <c r="M158" s="275"/>
      <c r="N158" s="275"/>
      <c r="O158" s="275"/>
      <c r="P158" s="276"/>
      <c r="Q158" s="139"/>
      <c r="R158" s="139"/>
      <c r="S158" s="139"/>
      <c r="T158" s="139"/>
      <c r="U158" s="139"/>
      <c r="V158" s="139"/>
      <c r="W158" s="139"/>
    </row>
    <row r="159" spans="1:23" ht="11.25">
      <c r="A159" s="145"/>
      <c r="B159" s="247"/>
      <c r="C159" s="247"/>
      <c r="D159" s="275"/>
      <c r="E159" s="275"/>
      <c r="F159" s="275"/>
      <c r="G159" s="275"/>
      <c r="H159" s="275"/>
      <c r="I159" s="275"/>
      <c r="J159" s="275"/>
      <c r="K159" s="275"/>
      <c r="L159" s="275"/>
      <c r="M159" s="275"/>
      <c r="N159" s="275"/>
      <c r="O159" s="275"/>
      <c r="P159" s="275"/>
      <c r="Q159" s="139"/>
      <c r="R159" s="139">
        <v>176846</v>
      </c>
      <c r="S159" s="139">
        <f>+R159-P159</f>
        <v>176846</v>
      </c>
      <c r="T159" s="139"/>
      <c r="U159" s="139"/>
      <c r="V159" s="139"/>
      <c r="W159" s="139"/>
    </row>
    <row r="160" spans="1:23" ht="11.25">
      <c r="A160" s="145"/>
      <c r="B160" s="247"/>
      <c r="C160" s="247"/>
      <c r="D160" s="275"/>
      <c r="E160" s="275"/>
      <c r="F160" s="275"/>
      <c r="G160" s="275"/>
      <c r="H160" s="275"/>
      <c r="I160" s="275"/>
      <c r="J160" s="275"/>
      <c r="K160" s="275"/>
      <c r="L160" s="275"/>
      <c r="M160" s="275"/>
      <c r="N160" s="275"/>
      <c r="O160" s="275"/>
      <c r="P160" s="275"/>
      <c r="Q160" s="139"/>
      <c r="R160" s="139"/>
      <c r="S160" s="139"/>
      <c r="T160" s="139"/>
      <c r="U160" s="139"/>
      <c r="V160" s="139"/>
      <c r="W160" s="139"/>
    </row>
    <row r="161" spans="1:23" ht="11.25">
      <c r="A161" s="247"/>
      <c r="B161" s="247"/>
      <c r="C161" s="247"/>
      <c r="D161" s="275"/>
      <c r="E161" s="275"/>
      <c r="F161" s="275"/>
      <c r="G161" s="275"/>
      <c r="H161" s="275"/>
      <c r="I161" s="275"/>
      <c r="J161" s="275"/>
      <c r="K161" s="275"/>
      <c r="L161" s="275"/>
      <c r="M161" s="275"/>
      <c r="N161" s="275"/>
      <c r="O161" s="275"/>
      <c r="P161" s="275"/>
      <c r="Q161" s="139"/>
      <c r="R161" s="139">
        <v>2500</v>
      </c>
      <c r="S161" s="139">
        <f aca="true" t="shared" si="12" ref="S161:S199">+R161-P161</f>
        <v>2500</v>
      </c>
      <c r="T161" s="139"/>
      <c r="U161" s="139"/>
      <c r="V161" s="139"/>
      <c r="W161" s="139"/>
    </row>
    <row r="162" spans="1:23" ht="11.25">
      <c r="A162" s="247"/>
      <c r="B162" s="247"/>
      <c r="C162" s="247"/>
      <c r="D162" s="275"/>
      <c r="E162" s="275"/>
      <c r="F162" s="275"/>
      <c r="G162" s="275"/>
      <c r="H162" s="275"/>
      <c r="I162" s="275"/>
      <c r="J162" s="275"/>
      <c r="K162" s="275"/>
      <c r="L162" s="275"/>
      <c r="M162" s="275"/>
      <c r="N162" s="275"/>
      <c r="O162" s="275"/>
      <c r="P162" s="275"/>
      <c r="Q162" s="139"/>
      <c r="R162" s="139"/>
      <c r="S162" s="139"/>
      <c r="T162" s="139"/>
      <c r="U162" s="139"/>
      <c r="V162" s="139"/>
      <c r="W162" s="139"/>
    </row>
    <row r="163" spans="1:23" ht="11.25">
      <c r="A163" s="247"/>
      <c r="B163" s="247"/>
      <c r="C163" s="247"/>
      <c r="D163" s="275"/>
      <c r="E163" s="275"/>
      <c r="F163" s="275"/>
      <c r="G163" s="275"/>
      <c r="H163" s="275"/>
      <c r="I163" s="275"/>
      <c r="J163" s="275"/>
      <c r="K163" s="275"/>
      <c r="L163" s="275"/>
      <c r="M163" s="275"/>
      <c r="N163" s="275"/>
      <c r="O163" s="275"/>
      <c r="P163" s="275"/>
      <c r="Q163" s="139"/>
      <c r="R163" s="139"/>
      <c r="S163" s="139"/>
      <c r="T163" s="139"/>
      <c r="U163" s="139"/>
      <c r="V163" s="139"/>
      <c r="W163" s="139"/>
    </row>
    <row r="164" spans="1:23" ht="11.25">
      <c r="A164" s="247"/>
      <c r="B164" s="247"/>
      <c r="C164" s="247"/>
      <c r="D164" s="275"/>
      <c r="E164" s="275"/>
      <c r="F164" s="275"/>
      <c r="G164" s="275"/>
      <c r="H164" s="275"/>
      <c r="I164" s="275"/>
      <c r="J164" s="275"/>
      <c r="K164" s="275"/>
      <c r="L164" s="275"/>
      <c r="M164" s="275"/>
      <c r="N164" s="275"/>
      <c r="O164" s="275"/>
      <c r="P164" s="275"/>
      <c r="Q164" s="139"/>
      <c r="R164" s="139">
        <v>35450</v>
      </c>
      <c r="S164" s="139">
        <f t="shared" si="12"/>
        <v>35450</v>
      </c>
      <c r="T164" s="139"/>
      <c r="U164" s="139"/>
      <c r="V164" s="139"/>
      <c r="W164" s="139"/>
    </row>
    <row r="165" spans="1:23" ht="11.25">
      <c r="A165" s="247"/>
      <c r="B165" s="247"/>
      <c r="C165" s="247"/>
      <c r="D165" s="275"/>
      <c r="E165" s="275"/>
      <c r="F165" s="275"/>
      <c r="G165" s="275"/>
      <c r="H165" s="275"/>
      <c r="I165" s="275"/>
      <c r="J165" s="275"/>
      <c r="K165" s="275"/>
      <c r="L165" s="275"/>
      <c r="M165" s="275"/>
      <c r="N165" s="275"/>
      <c r="O165" s="275"/>
      <c r="P165" s="275"/>
      <c r="Q165" s="139">
        <f>-P98+SUM(D29:F29)-P165</f>
        <v>120842.47449</v>
      </c>
      <c r="R165" s="139">
        <v>6480</v>
      </c>
      <c r="S165" s="139">
        <f t="shared" si="12"/>
        <v>6480</v>
      </c>
      <c r="T165" s="139"/>
      <c r="U165" s="139"/>
      <c r="V165" s="139"/>
      <c r="W165" s="139"/>
    </row>
    <row r="166" spans="1:23" ht="11.25">
      <c r="A166" s="247"/>
      <c r="B166" s="247"/>
      <c r="C166" s="247"/>
      <c r="D166" s="275"/>
      <c r="E166" s="275"/>
      <c r="F166" s="275"/>
      <c r="G166" s="275"/>
      <c r="H166" s="275"/>
      <c r="I166" s="275"/>
      <c r="J166" s="275"/>
      <c r="K166" s="275"/>
      <c r="L166" s="275"/>
      <c r="M166" s="275"/>
      <c r="N166" s="275"/>
      <c r="O166" s="275"/>
      <c r="P166" s="276"/>
      <c r="Q166" s="139"/>
      <c r="R166" s="139"/>
      <c r="S166" s="139"/>
      <c r="T166" s="139"/>
      <c r="U166" s="139"/>
      <c r="V166" s="139"/>
      <c r="W166" s="139"/>
    </row>
    <row r="167" spans="1:23" ht="11.25">
      <c r="A167" s="247"/>
      <c r="B167" s="247"/>
      <c r="C167" s="247"/>
      <c r="D167" s="275"/>
      <c r="E167" s="275"/>
      <c r="F167" s="275"/>
      <c r="G167" s="275"/>
      <c r="H167" s="275"/>
      <c r="I167" s="275"/>
      <c r="J167" s="275"/>
      <c r="K167" s="275"/>
      <c r="L167" s="275"/>
      <c r="M167" s="275"/>
      <c r="N167" s="275"/>
      <c r="O167" s="275"/>
      <c r="P167" s="275"/>
      <c r="Q167" s="139"/>
      <c r="R167" s="139">
        <v>10250</v>
      </c>
      <c r="S167" s="139">
        <f t="shared" si="12"/>
        <v>10250</v>
      </c>
      <c r="T167" s="139"/>
      <c r="U167" s="139"/>
      <c r="V167" s="139"/>
      <c r="W167" s="139"/>
    </row>
    <row r="168" spans="1:23" ht="11.25">
      <c r="A168" s="247"/>
      <c r="B168" s="247"/>
      <c r="C168" s="247"/>
      <c r="D168" s="275"/>
      <c r="E168" s="275"/>
      <c r="F168" s="275"/>
      <c r="G168" s="275"/>
      <c r="H168" s="275"/>
      <c r="I168" s="275"/>
      <c r="J168" s="275"/>
      <c r="K168" s="275"/>
      <c r="L168" s="275"/>
      <c r="M168" s="275"/>
      <c r="N168" s="275"/>
      <c r="O168" s="275"/>
      <c r="P168" s="275"/>
      <c r="Q168" s="139"/>
      <c r="R168" s="139">
        <v>0</v>
      </c>
      <c r="S168" s="139">
        <f t="shared" si="12"/>
        <v>0</v>
      </c>
      <c r="T168" s="139"/>
      <c r="U168" s="139"/>
      <c r="V168" s="139"/>
      <c r="W168" s="139"/>
    </row>
    <row r="169" spans="1:23" ht="11.25">
      <c r="A169" s="247"/>
      <c r="B169" s="247"/>
      <c r="C169" s="247"/>
      <c r="D169" s="275"/>
      <c r="E169" s="275"/>
      <c r="F169" s="275"/>
      <c r="G169" s="275"/>
      <c r="H169" s="275"/>
      <c r="I169" s="275"/>
      <c r="J169" s="275"/>
      <c r="K169" s="275"/>
      <c r="L169" s="275"/>
      <c r="M169" s="275"/>
      <c r="N169" s="275"/>
      <c r="O169" s="275"/>
      <c r="P169" s="275"/>
      <c r="Q169" s="139"/>
      <c r="R169" s="139">
        <v>1500</v>
      </c>
      <c r="S169" s="139">
        <f t="shared" si="12"/>
        <v>1500</v>
      </c>
      <c r="T169" s="139"/>
      <c r="U169" s="139"/>
      <c r="V169" s="139"/>
      <c r="W169" s="139"/>
    </row>
    <row r="170" spans="1:23" ht="11.25">
      <c r="A170" s="247"/>
      <c r="B170" s="247"/>
      <c r="C170" s="247"/>
      <c r="D170" s="275"/>
      <c r="E170" s="275"/>
      <c r="F170" s="275"/>
      <c r="G170" s="275"/>
      <c r="H170" s="275"/>
      <c r="I170" s="275"/>
      <c r="J170" s="275"/>
      <c r="K170" s="275"/>
      <c r="L170" s="275"/>
      <c r="M170" s="275"/>
      <c r="N170" s="275"/>
      <c r="O170" s="275"/>
      <c r="P170" s="275"/>
      <c r="Q170" s="139"/>
      <c r="R170" s="139">
        <v>2900</v>
      </c>
      <c r="S170" s="139">
        <f t="shared" si="12"/>
        <v>2900</v>
      </c>
      <c r="T170" s="139"/>
      <c r="U170" s="139"/>
      <c r="V170" s="139"/>
      <c r="W170" s="139"/>
    </row>
    <row r="171" spans="1:23" ht="11.25">
      <c r="A171" s="247"/>
      <c r="B171" s="247"/>
      <c r="C171" s="247"/>
      <c r="D171" s="275"/>
      <c r="E171" s="275"/>
      <c r="F171" s="275"/>
      <c r="G171" s="275"/>
      <c r="H171" s="275"/>
      <c r="I171" s="275"/>
      <c r="J171" s="275"/>
      <c r="K171" s="275"/>
      <c r="L171" s="275"/>
      <c r="M171" s="275"/>
      <c r="N171" s="275"/>
      <c r="O171" s="275"/>
      <c r="P171" s="275"/>
      <c r="Q171" s="139"/>
      <c r="R171" s="139">
        <v>0</v>
      </c>
      <c r="S171" s="139">
        <f t="shared" si="12"/>
        <v>0</v>
      </c>
      <c r="T171" s="139"/>
      <c r="U171" s="139"/>
      <c r="V171" s="139"/>
      <c r="W171" s="139"/>
    </row>
    <row r="172" spans="1:23" ht="11.25">
      <c r="A172" s="247"/>
      <c r="B172" s="247"/>
      <c r="C172" s="247"/>
      <c r="D172" s="275"/>
      <c r="E172" s="275"/>
      <c r="F172" s="275"/>
      <c r="G172" s="275"/>
      <c r="H172" s="275"/>
      <c r="I172" s="275"/>
      <c r="J172" s="275"/>
      <c r="K172" s="275"/>
      <c r="L172" s="275"/>
      <c r="M172" s="275"/>
      <c r="N172" s="275"/>
      <c r="O172" s="275"/>
      <c r="P172" s="275"/>
      <c r="Q172" s="139"/>
      <c r="R172" s="139">
        <v>20120</v>
      </c>
      <c r="S172" s="139">
        <f t="shared" si="12"/>
        <v>20120</v>
      </c>
      <c r="T172" s="139"/>
      <c r="U172" s="139"/>
      <c r="V172" s="139"/>
      <c r="W172" s="139"/>
    </row>
    <row r="173" spans="1:23" ht="11.25">
      <c r="A173" s="247"/>
      <c r="B173" s="247"/>
      <c r="C173" s="247"/>
      <c r="D173" s="275"/>
      <c r="E173" s="275"/>
      <c r="F173" s="275"/>
      <c r="G173" s="275"/>
      <c r="H173" s="275"/>
      <c r="I173" s="275"/>
      <c r="J173" s="275"/>
      <c r="K173" s="275"/>
      <c r="L173" s="275"/>
      <c r="M173" s="275"/>
      <c r="N173" s="275"/>
      <c r="O173" s="275"/>
      <c r="P173" s="275"/>
      <c r="Q173" s="139"/>
      <c r="R173" s="139">
        <v>2500</v>
      </c>
      <c r="S173" s="139">
        <f t="shared" si="12"/>
        <v>2500</v>
      </c>
      <c r="T173" s="139"/>
      <c r="U173" s="139"/>
      <c r="V173" s="139"/>
      <c r="W173" s="139"/>
    </row>
    <row r="174" spans="1:23" ht="11.25">
      <c r="A174" s="247"/>
      <c r="B174" s="247"/>
      <c r="C174" s="247"/>
      <c r="D174" s="275"/>
      <c r="E174" s="275"/>
      <c r="F174" s="275"/>
      <c r="G174" s="275"/>
      <c r="H174" s="275"/>
      <c r="I174" s="275"/>
      <c r="J174" s="275"/>
      <c r="K174" s="275"/>
      <c r="L174" s="275"/>
      <c r="M174" s="275"/>
      <c r="N174" s="275"/>
      <c r="O174" s="275"/>
      <c r="P174" s="275"/>
      <c r="Q174" s="139"/>
      <c r="R174" s="139">
        <v>6000</v>
      </c>
      <c r="S174" s="139">
        <f t="shared" si="12"/>
        <v>6000</v>
      </c>
      <c r="T174" s="139"/>
      <c r="U174" s="139"/>
      <c r="V174" s="139"/>
      <c r="W174" s="139"/>
    </row>
    <row r="175" spans="1:23" ht="11.25">
      <c r="A175" s="247"/>
      <c r="B175" s="247"/>
      <c r="C175" s="268"/>
      <c r="D175" s="275"/>
      <c r="E175" s="275"/>
      <c r="F175" s="275"/>
      <c r="G175" s="275"/>
      <c r="H175" s="275"/>
      <c r="I175" s="275"/>
      <c r="J175" s="275"/>
      <c r="K175" s="275"/>
      <c r="L175" s="275"/>
      <c r="M175" s="275"/>
      <c r="N175" s="275"/>
      <c r="O175" s="275"/>
      <c r="P175" s="275"/>
      <c r="Q175" s="139"/>
      <c r="R175" s="139">
        <v>0</v>
      </c>
      <c r="S175" s="139">
        <f t="shared" si="12"/>
        <v>0</v>
      </c>
      <c r="T175" s="139"/>
      <c r="U175" s="139"/>
      <c r="V175" s="139"/>
      <c r="W175" s="139"/>
    </row>
    <row r="176" spans="1:23" ht="11.25">
      <c r="A176" s="247"/>
      <c r="B176" s="247"/>
      <c r="C176" s="247"/>
      <c r="D176" s="275"/>
      <c r="E176" s="275"/>
      <c r="F176" s="275"/>
      <c r="G176" s="275"/>
      <c r="H176" s="275"/>
      <c r="I176" s="275"/>
      <c r="J176" s="275"/>
      <c r="K176" s="275"/>
      <c r="L176" s="275"/>
      <c r="M176" s="275"/>
      <c r="N176" s="275"/>
      <c r="O176" s="275"/>
      <c r="P176" s="275"/>
      <c r="Q176" s="139"/>
      <c r="R176" s="139">
        <v>3000</v>
      </c>
      <c r="S176" s="139">
        <f t="shared" si="12"/>
        <v>3000</v>
      </c>
      <c r="T176" s="139"/>
      <c r="U176" s="139"/>
      <c r="V176" s="139"/>
      <c r="W176" s="139"/>
    </row>
    <row r="177" spans="1:23" ht="11.25">
      <c r="A177" s="247"/>
      <c r="B177" s="247"/>
      <c r="C177" s="247"/>
      <c r="D177" s="275"/>
      <c r="E177" s="275"/>
      <c r="F177" s="275"/>
      <c r="G177" s="275"/>
      <c r="H177" s="275"/>
      <c r="I177" s="275"/>
      <c r="J177" s="275"/>
      <c r="K177" s="275"/>
      <c r="L177" s="275"/>
      <c r="M177" s="275"/>
      <c r="N177" s="275"/>
      <c r="O177" s="275"/>
      <c r="P177" s="275"/>
      <c r="Q177" s="139"/>
      <c r="R177" s="139">
        <v>400</v>
      </c>
      <c r="S177" s="139">
        <f t="shared" si="12"/>
        <v>400</v>
      </c>
      <c r="T177" s="139"/>
      <c r="U177" s="139"/>
      <c r="V177" s="139"/>
      <c r="W177" s="139"/>
    </row>
    <row r="178" spans="1:23" ht="11.25">
      <c r="A178" s="247"/>
      <c r="B178" s="247"/>
      <c r="C178" s="247"/>
      <c r="D178" s="275"/>
      <c r="E178" s="275"/>
      <c r="F178" s="275"/>
      <c r="G178" s="275"/>
      <c r="H178" s="275"/>
      <c r="I178" s="275"/>
      <c r="J178" s="275"/>
      <c r="K178" s="275"/>
      <c r="L178" s="275"/>
      <c r="M178" s="275"/>
      <c r="N178" s="275"/>
      <c r="O178" s="275"/>
      <c r="P178" s="275"/>
      <c r="Q178" s="139"/>
      <c r="R178" s="139">
        <v>0</v>
      </c>
      <c r="S178" s="139">
        <f t="shared" si="12"/>
        <v>0</v>
      </c>
      <c r="T178" s="139"/>
      <c r="U178" s="139"/>
      <c r="V178" s="139"/>
      <c r="W178" s="139"/>
    </row>
    <row r="179" spans="1:23" ht="11.25">
      <c r="A179" s="247"/>
      <c r="B179" s="247"/>
      <c r="C179" s="247"/>
      <c r="D179" s="275"/>
      <c r="E179" s="275"/>
      <c r="F179" s="275"/>
      <c r="G179" s="275"/>
      <c r="H179" s="275"/>
      <c r="I179" s="275"/>
      <c r="J179" s="275"/>
      <c r="K179" s="275"/>
      <c r="L179" s="275"/>
      <c r="M179" s="275"/>
      <c r="N179" s="275"/>
      <c r="O179" s="275"/>
      <c r="P179" s="275"/>
      <c r="Q179" s="139"/>
      <c r="R179" s="139">
        <v>19250</v>
      </c>
      <c r="S179" s="139">
        <f t="shared" si="12"/>
        <v>19250</v>
      </c>
      <c r="T179" s="139"/>
      <c r="U179" s="139"/>
      <c r="V179" s="139"/>
      <c r="W179" s="139"/>
    </row>
    <row r="180" spans="1:23" ht="11.25">
      <c r="A180" s="247"/>
      <c r="B180" s="247"/>
      <c r="C180" s="247"/>
      <c r="D180" s="275"/>
      <c r="E180" s="275"/>
      <c r="F180" s="275"/>
      <c r="G180" s="275"/>
      <c r="H180" s="275"/>
      <c r="I180" s="275"/>
      <c r="J180" s="275"/>
      <c r="K180" s="275"/>
      <c r="L180" s="275"/>
      <c r="M180" s="275"/>
      <c r="N180" s="275"/>
      <c r="O180" s="275"/>
      <c r="P180" s="275"/>
      <c r="Q180" s="139"/>
      <c r="R180" s="139">
        <v>0</v>
      </c>
      <c r="S180" s="139">
        <f t="shared" si="12"/>
        <v>0</v>
      </c>
      <c r="T180" s="139"/>
      <c r="U180" s="139"/>
      <c r="V180" s="139"/>
      <c r="W180" s="139"/>
    </row>
    <row r="181" spans="1:23" ht="11.25">
      <c r="A181" s="247"/>
      <c r="B181" s="247"/>
      <c r="C181" s="247"/>
      <c r="D181" s="275"/>
      <c r="E181" s="275"/>
      <c r="F181" s="275"/>
      <c r="G181" s="275"/>
      <c r="H181" s="275"/>
      <c r="I181" s="275"/>
      <c r="J181" s="275"/>
      <c r="K181" s="275"/>
      <c r="L181" s="275"/>
      <c r="M181" s="275"/>
      <c r="N181" s="275"/>
      <c r="O181" s="275"/>
      <c r="P181" s="275"/>
      <c r="Q181" s="139"/>
      <c r="R181" s="139">
        <v>12350</v>
      </c>
      <c r="S181" s="139">
        <f t="shared" si="12"/>
        <v>12350</v>
      </c>
      <c r="T181" s="139"/>
      <c r="U181" s="150"/>
      <c r="V181" s="139"/>
      <c r="W181" s="139"/>
    </row>
    <row r="182" spans="1:23" ht="11.25">
      <c r="A182" s="247"/>
      <c r="B182" s="247"/>
      <c r="C182" s="247"/>
      <c r="D182" s="275"/>
      <c r="E182" s="275"/>
      <c r="F182" s="275"/>
      <c r="G182" s="275"/>
      <c r="H182" s="275"/>
      <c r="I182" s="275"/>
      <c r="J182" s="275"/>
      <c r="K182" s="275"/>
      <c r="L182" s="275"/>
      <c r="M182" s="275"/>
      <c r="N182" s="275"/>
      <c r="O182" s="275"/>
      <c r="P182" s="275"/>
      <c r="Q182" s="139"/>
      <c r="R182" s="139">
        <v>3024</v>
      </c>
      <c r="S182" s="139">
        <f t="shared" si="12"/>
        <v>3024</v>
      </c>
      <c r="T182" s="139"/>
      <c r="U182" s="139"/>
      <c r="V182" s="139"/>
      <c r="W182" s="139"/>
    </row>
    <row r="183" spans="1:23" ht="11.25">
      <c r="A183" s="247"/>
      <c r="B183" s="247"/>
      <c r="C183" s="247"/>
      <c r="D183" s="275"/>
      <c r="E183" s="275"/>
      <c r="F183" s="275"/>
      <c r="G183" s="275"/>
      <c r="H183" s="275"/>
      <c r="I183" s="275"/>
      <c r="J183" s="275"/>
      <c r="K183" s="275"/>
      <c r="L183" s="275"/>
      <c r="M183" s="275"/>
      <c r="N183" s="275"/>
      <c r="O183" s="275"/>
      <c r="P183" s="275"/>
      <c r="Q183" s="139"/>
      <c r="R183" s="139">
        <v>300</v>
      </c>
      <c r="S183" s="139">
        <f t="shared" si="12"/>
        <v>300</v>
      </c>
      <c r="T183" s="139"/>
      <c r="U183" s="139"/>
      <c r="V183" s="139"/>
      <c r="W183" s="139"/>
    </row>
    <row r="184" spans="1:23" ht="11.25">
      <c r="A184" s="247"/>
      <c r="B184" s="247"/>
      <c r="C184" s="247"/>
      <c r="D184" s="275"/>
      <c r="E184" s="275"/>
      <c r="F184" s="275"/>
      <c r="G184" s="275"/>
      <c r="H184" s="275"/>
      <c r="I184" s="275"/>
      <c r="J184" s="275"/>
      <c r="K184" s="275"/>
      <c r="L184" s="275"/>
      <c r="M184" s="275"/>
      <c r="N184" s="275"/>
      <c r="O184" s="275"/>
      <c r="P184" s="275"/>
      <c r="Q184" s="139"/>
      <c r="R184" s="139"/>
      <c r="S184" s="139"/>
      <c r="T184" s="139"/>
      <c r="U184" s="139"/>
      <c r="V184" s="139"/>
      <c r="W184" s="139"/>
    </row>
    <row r="185" spans="1:23" ht="11.25">
      <c r="A185" s="247"/>
      <c r="B185" s="247"/>
      <c r="C185" s="247"/>
      <c r="D185" s="275"/>
      <c r="E185" s="275"/>
      <c r="F185" s="275"/>
      <c r="G185" s="275"/>
      <c r="H185" s="275"/>
      <c r="I185" s="275"/>
      <c r="J185" s="275"/>
      <c r="K185" s="275"/>
      <c r="L185" s="275"/>
      <c r="M185" s="275"/>
      <c r="N185" s="275"/>
      <c r="O185" s="275"/>
      <c r="P185" s="275"/>
      <c r="Q185" s="139"/>
      <c r="R185" s="139"/>
      <c r="S185" s="139"/>
      <c r="T185" s="139"/>
      <c r="U185" s="139"/>
      <c r="V185" s="139"/>
      <c r="W185" s="139"/>
    </row>
    <row r="186" spans="1:23" ht="11.25">
      <c r="A186" s="247"/>
      <c r="B186" s="247"/>
      <c r="C186" s="247"/>
      <c r="D186" s="275"/>
      <c r="E186" s="275"/>
      <c r="F186" s="275"/>
      <c r="G186" s="275"/>
      <c r="H186" s="275"/>
      <c r="I186" s="275"/>
      <c r="J186" s="275"/>
      <c r="K186" s="275"/>
      <c r="L186" s="275"/>
      <c r="M186" s="275"/>
      <c r="N186" s="275"/>
      <c r="O186" s="275"/>
      <c r="P186" s="275"/>
      <c r="Q186" s="139"/>
      <c r="R186" s="139"/>
      <c r="S186" s="139"/>
      <c r="T186" s="139"/>
      <c r="U186" s="139"/>
      <c r="V186" s="139"/>
      <c r="W186" s="139"/>
    </row>
    <row r="187" spans="1:23" ht="11.25">
      <c r="A187" s="247"/>
      <c r="B187" s="247"/>
      <c r="C187" s="247"/>
      <c r="D187" s="275"/>
      <c r="E187" s="275"/>
      <c r="F187" s="275"/>
      <c r="G187" s="275"/>
      <c r="H187" s="275"/>
      <c r="I187" s="275"/>
      <c r="J187" s="275"/>
      <c r="K187" s="275"/>
      <c r="L187" s="275"/>
      <c r="M187" s="275"/>
      <c r="N187" s="275"/>
      <c r="O187" s="275"/>
      <c r="P187" s="275"/>
      <c r="Q187" s="139"/>
      <c r="R187" s="139"/>
      <c r="S187" s="139"/>
      <c r="T187" s="139"/>
      <c r="U187" s="139"/>
      <c r="V187" s="139"/>
      <c r="W187" s="139"/>
    </row>
    <row r="188" spans="1:23" ht="11.25">
      <c r="A188" s="247"/>
      <c r="B188" s="247"/>
      <c r="C188" s="247"/>
      <c r="D188" s="275"/>
      <c r="E188" s="275"/>
      <c r="F188" s="275"/>
      <c r="G188" s="275"/>
      <c r="H188" s="275"/>
      <c r="I188" s="275"/>
      <c r="J188" s="275"/>
      <c r="K188" s="275"/>
      <c r="L188" s="275"/>
      <c r="M188" s="275"/>
      <c r="N188" s="275"/>
      <c r="O188" s="275"/>
      <c r="P188" s="275"/>
      <c r="Q188" s="139"/>
      <c r="R188" s="139"/>
      <c r="S188" s="139"/>
      <c r="T188" s="139"/>
      <c r="U188" s="139"/>
      <c r="V188" s="139"/>
      <c r="W188" s="139"/>
    </row>
    <row r="189" spans="1:23" ht="11.25">
      <c r="A189" s="247"/>
      <c r="B189" s="247"/>
      <c r="C189" s="247"/>
      <c r="D189" s="275"/>
      <c r="E189" s="275"/>
      <c r="F189" s="275"/>
      <c r="G189" s="275"/>
      <c r="H189" s="275"/>
      <c r="I189" s="275"/>
      <c r="J189" s="275"/>
      <c r="K189" s="275"/>
      <c r="L189" s="275"/>
      <c r="M189" s="275"/>
      <c r="N189" s="275"/>
      <c r="O189" s="275"/>
      <c r="P189" s="275"/>
      <c r="Q189" s="139"/>
      <c r="R189" s="139">
        <v>250</v>
      </c>
      <c r="S189" s="139">
        <f t="shared" si="12"/>
        <v>250</v>
      </c>
      <c r="T189" s="139"/>
      <c r="U189" s="139"/>
      <c r="V189" s="139"/>
      <c r="W189" s="139"/>
    </row>
    <row r="190" spans="1:23" ht="11.25">
      <c r="A190" s="247"/>
      <c r="B190" s="247"/>
      <c r="C190" s="247"/>
      <c r="D190" s="275"/>
      <c r="E190" s="275"/>
      <c r="F190" s="275"/>
      <c r="G190" s="275"/>
      <c r="H190" s="275"/>
      <c r="I190" s="275"/>
      <c r="J190" s="275"/>
      <c r="K190" s="275"/>
      <c r="L190" s="275"/>
      <c r="M190" s="275"/>
      <c r="N190" s="275"/>
      <c r="O190" s="275"/>
      <c r="P190" s="275"/>
      <c r="Q190" s="139"/>
      <c r="R190" s="139">
        <v>0</v>
      </c>
      <c r="S190" s="139">
        <f t="shared" si="12"/>
        <v>0</v>
      </c>
      <c r="T190" s="139"/>
      <c r="U190" s="139"/>
      <c r="V190" s="139"/>
      <c r="W190" s="139"/>
    </row>
    <row r="191" spans="1:23" ht="11.25">
      <c r="A191" s="247"/>
      <c r="B191" s="247"/>
      <c r="C191" s="247"/>
      <c r="D191" s="275"/>
      <c r="E191" s="275"/>
      <c r="F191" s="275"/>
      <c r="G191" s="275"/>
      <c r="H191" s="275"/>
      <c r="I191" s="275"/>
      <c r="J191" s="275"/>
      <c r="K191" s="275"/>
      <c r="L191" s="275"/>
      <c r="M191" s="275"/>
      <c r="N191" s="275"/>
      <c r="O191" s="275"/>
      <c r="P191" s="275"/>
      <c r="Q191" s="139"/>
      <c r="R191" s="139">
        <v>0</v>
      </c>
      <c r="S191" s="139">
        <f t="shared" si="12"/>
        <v>0</v>
      </c>
      <c r="T191" s="139"/>
      <c r="U191" s="139"/>
      <c r="V191" s="139"/>
      <c r="W191" s="139"/>
    </row>
    <row r="192" spans="1:23" ht="11.25">
      <c r="A192" s="247"/>
      <c r="B192" s="247"/>
      <c r="C192" s="247"/>
      <c r="D192" s="275"/>
      <c r="E192" s="275"/>
      <c r="F192" s="275"/>
      <c r="G192" s="275"/>
      <c r="H192" s="275"/>
      <c r="I192" s="275"/>
      <c r="J192" s="275"/>
      <c r="K192" s="275"/>
      <c r="L192" s="275"/>
      <c r="M192" s="275"/>
      <c r="N192" s="275"/>
      <c r="O192" s="275"/>
      <c r="P192" s="275"/>
      <c r="Q192" s="139"/>
      <c r="R192" s="139">
        <v>0</v>
      </c>
      <c r="S192" s="139">
        <f t="shared" si="12"/>
        <v>0</v>
      </c>
      <c r="T192" s="139"/>
      <c r="U192" s="139"/>
      <c r="V192" s="139"/>
      <c r="W192" s="139"/>
    </row>
    <row r="193" spans="1:23" ht="11.25">
      <c r="A193" s="247"/>
      <c r="B193" s="247"/>
      <c r="C193" s="247"/>
      <c r="D193" s="275"/>
      <c r="E193" s="275"/>
      <c r="F193" s="275"/>
      <c r="G193" s="275"/>
      <c r="H193" s="275"/>
      <c r="I193" s="275"/>
      <c r="J193" s="275"/>
      <c r="K193" s="275"/>
      <c r="L193" s="275"/>
      <c r="M193" s="275"/>
      <c r="N193" s="275"/>
      <c r="O193" s="275"/>
      <c r="P193" s="275"/>
      <c r="Q193" s="139"/>
      <c r="R193" s="139">
        <v>0</v>
      </c>
      <c r="S193" s="139">
        <f t="shared" si="12"/>
        <v>0</v>
      </c>
      <c r="T193" s="139"/>
      <c r="U193" s="139"/>
      <c r="V193" s="139"/>
      <c r="W193" s="139"/>
    </row>
    <row r="194" spans="1:23" ht="11.25">
      <c r="A194" s="247"/>
      <c r="B194" s="247"/>
      <c r="C194" s="247"/>
      <c r="D194" s="275"/>
      <c r="E194" s="275"/>
      <c r="F194" s="275"/>
      <c r="G194" s="275"/>
      <c r="H194" s="275"/>
      <c r="I194" s="275"/>
      <c r="J194" s="275"/>
      <c r="K194" s="275"/>
      <c r="L194" s="275"/>
      <c r="M194" s="275"/>
      <c r="N194" s="275"/>
      <c r="O194" s="275"/>
      <c r="P194" s="275"/>
      <c r="Q194" s="139"/>
      <c r="R194" s="139">
        <v>0</v>
      </c>
      <c r="S194" s="139">
        <f t="shared" si="12"/>
        <v>0</v>
      </c>
      <c r="T194" s="139"/>
      <c r="U194" s="139"/>
      <c r="V194" s="139"/>
      <c r="W194" s="139"/>
    </row>
    <row r="195" spans="1:23" ht="11.25">
      <c r="A195" s="247"/>
      <c r="B195" s="247"/>
      <c r="C195" s="247"/>
      <c r="D195" s="275"/>
      <c r="E195" s="275"/>
      <c r="F195" s="275"/>
      <c r="G195" s="275"/>
      <c r="H195" s="275"/>
      <c r="I195" s="275"/>
      <c r="J195" s="275"/>
      <c r="K195" s="275"/>
      <c r="L195" s="275"/>
      <c r="M195" s="275"/>
      <c r="N195" s="275"/>
      <c r="O195" s="275"/>
      <c r="P195" s="275"/>
      <c r="Q195" s="139"/>
      <c r="R195" s="139"/>
      <c r="S195" s="139"/>
      <c r="T195" s="139"/>
      <c r="U195" s="139"/>
      <c r="V195" s="139"/>
      <c r="W195" s="139"/>
    </row>
    <row r="196" spans="1:23" ht="11.25">
      <c r="A196" s="247"/>
      <c r="B196" s="247"/>
      <c r="C196" s="247"/>
      <c r="D196" s="275"/>
      <c r="E196" s="275"/>
      <c r="F196" s="275"/>
      <c r="G196" s="275"/>
      <c r="H196" s="275"/>
      <c r="I196" s="275"/>
      <c r="J196" s="275"/>
      <c r="K196" s="275"/>
      <c r="L196" s="275"/>
      <c r="M196" s="275"/>
      <c r="N196" s="275"/>
      <c r="O196" s="275"/>
      <c r="P196" s="275"/>
      <c r="Q196" s="139"/>
      <c r="R196" s="139">
        <v>0</v>
      </c>
      <c r="S196" s="139">
        <f t="shared" si="12"/>
        <v>0</v>
      </c>
      <c r="T196" s="139"/>
      <c r="U196" s="139"/>
      <c r="V196" s="139"/>
      <c r="W196" s="139"/>
    </row>
    <row r="197" spans="1:23" ht="11.25">
      <c r="A197" s="247"/>
      <c r="B197" s="247"/>
      <c r="C197" s="247"/>
      <c r="D197" s="275"/>
      <c r="E197" s="275"/>
      <c r="F197" s="275"/>
      <c r="G197" s="275"/>
      <c r="H197" s="275"/>
      <c r="I197" s="275"/>
      <c r="J197" s="275"/>
      <c r="K197" s="275"/>
      <c r="L197" s="275"/>
      <c r="M197" s="275"/>
      <c r="N197" s="275"/>
      <c r="O197" s="275"/>
      <c r="P197" s="275"/>
      <c r="Q197" s="139"/>
      <c r="R197" s="139">
        <v>0</v>
      </c>
      <c r="S197" s="139">
        <f t="shared" si="12"/>
        <v>0</v>
      </c>
      <c r="T197" s="139"/>
      <c r="U197" s="139"/>
      <c r="V197" s="139"/>
      <c r="W197" s="139"/>
    </row>
    <row r="198" spans="1:23" ht="11.25">
      <c r="A198" s="247"/>
      <c r="B198" s="247"/>
      <c r="C198" s="247"/>
      <c r="D198" s="275"/>
      <c r="E198" s="275"/>
      <c r="F198" s="275"/>
      <c r="G198" s="275"/>
      <c r="H198" s="275"/>
      <c r="I198" s="275"/>
      <c r="J198" s="275"/>
      <c r="K198" s="275"/>
      <c r="L198" s="275"/>
      <c r="M198" s="275"/>
      <c r="N198" s="275"/>
      <c r="O198" s="275"/>
      <c r="P198" s="275"/>
      <c r="Q198" s="139"/>
      <c r="R198" s="139">
        <v>18000</v>
      </c>
      <c r="S198" s="139">
        <f t="shared" si="12"/>
        <v>18000</v>
      </c>
      <c r="T198" s="139"/>
      <c r="U198" s="150"/>
      <c r="V198" s="139"/>
      <c r="W198" s="139"/>
    </row>
    <row r="199" spans="1:23" ht="11.25">
      <c r="A199" s="247"/>
      <c r="B199" s="247"/>
      <c r="C199" s="247"/>
      <c r="D199" s="275"/>
      <c r="E199" s="275"/>
      <c r="F199" s="275"/>
      <c r="G199" s="275"/>
      <c r="H199" s="275"/>
      <c r="I199" s="275"/>
      <c r="J199" s="275"/>
      <c r="K199" s="275"/>
      <c r="L199" s="275"/>
      <c r="M199" s="275"/>
      <c r="N199" s="275"/>
      <c r="O199" s="275"/>
      <c r="P199" s="275"/>
      <c r="Q199" s="139"/>
      <c r="R199" s="142">
        <v>0</v>
      </c>
      <c r="S199" s="142">
        <f t="shared" si="12"/>
        <v>0</v>
      </c>
      <c r="T199" s="139"/>
      <c r="U199" s="139"/>
      <c r="V199" s="139"/>
      <c r="W199" s="139"/>
    </row>
    <row r="200" spans="4:23" s="145" customFormat="1" ht="11.25">
      <c r="D200" s="146"/>
      <c r="E200" s="146"/>
      <c r="F200" s="146"/>
      <c r="G200" s="146"/>
      <c r="H200" s="146"/>
      <c r="I200" s="146"/>
      <c r="J200" s="146"/>
      <c r="K200" s="146"/>
      <c r="L200" s="146"/>
      <c r="M200" s="146"/>
      <c r="N200" s="146"/>
      <c r="O200" s="146"/>
      <c r="P200" s="146"/>
      <c r="Q200" s="146">
        <f>-P133+SUM(D66:E66)-P200</f>
        <v>132701.95984</v>
      </c>
      <c r="R200" s="146">
        <f>SUM(R159:R199)</f>
        <v>321120</v>
      </c>
      <c r="S200" s="146">
        <f>SUM(S159:S199)</f>
        <v>321120</v>
      </c>
      <c r="T200" s="148"/>
      <c r="U200" s="148"/>
      <c r="V200" s="148"/>
      <c r="W200" s="148"/>
    </row>
    <row r="201" spans="1:23" ht="11.25">
      <c r="A201" s="247"/>
      <c r="B201" s="247"/>
      <c r="C201" s="247"/>
      <c r="D201" s="275"/>
      <c r="E201" s="275"/>
      <c r="F201" s="275"/>
      <c r="G201" s="275"/>
      <c r="H201" s="275"/>
      <c r="I201" s="275"/>
      <c r="J201" s="275"/>
      <c r="K201" s="275"/>
      <c r="L201" s="275"/>
      <c r="M201" s="275"/>
      <c r="N201" s="275"/>
      <c r="O201" s="275"/>
      <c r="P201" s="275"/>
      <c r="Q201" s="139"/>
      <c r="R201" s="139"/>
      <c r="S201" s="139"/>
      <c r="T201" s="139"/>
      <c r="U201" s="139"/>
      <c r="V201" s="139"/>
      <c r="W201" s="139"/>
    </row>
    <row r="202" spans="1:23" s="129" customFormat="1" ht="12" thickBot="1">
      <c r="A202" s="145"/>
      <c r="B202" s="145"/>
      <c r="C202" s="145"/>
      <c r="D202" s="148"/>
      <c r="E202" s="148"/>
      <c r="F202" s="148"/>
      <c r="G202" s="148"/>
      <c r="H202" s="148"/>
      <c r="I202" s="148"/>
      <c r="J202" s="148"/>
      <c r="K202" s="148"/>
      <c r="L202" s="148"/>
      <c r="M202" s="148"/>
      <c r="N202" s="148"/>
      <c r="O202" s="148"/>
      <c r="P202" s="148"/>
      <c r="Q202" s="139">
        <f>P135-SUM(D68:E68)-P202</f>
        <v>-162.0401600000041</v>
      </c>
      <c r="R202" s="152">
        <f>+R157-R200</f>
        <v>-174470</v>
      </c>
      <c r="S202" s="152">
        <f>+P202-R202</f>
        <v>174470</v>
      </c>
      <c r="T202" s="147"/>
      <c r="U202" s="147"/>
      <c r="V202" s="147"/>
      <c r="W202" s="147"/>
    </row>
    <row r="203" spans="1:23" ht="12" thickTop="1">
      <c r="A203" s="247"/>
      <c r="B203" s="247"/>
      <c r="C203" s="247"/>
      <c r="D203" s="275"/>
      <c r="E203" s="275"/>
      <c r="F203" s="275"/>
      <c r="G203" s="275"/>
      <c r="H203" s="275"/>
      <c r="I203" s="275"/>
      <c r="J203" s="275"/>
      <c r="K203" s="275"/>
      <c r="L203" s="275"/>
      <c r="M203" s="275"/>
      <c r="N203" s="275"/>
      <c r="O203" s="275"/>
      <c r="P203" s="276"/>
      <c r="Q203" s="139"/>
      <c r="R203" s="139"/>
      <c r="S203" s="139"/>
      <c r="T203" s="139"/>
      <c r="U203" s="139"/>
      <c r="V203" s="139"/>
      <c r="W203" s="139"/>
    </row>
    <row r="204" spans="1:23" ht="11.25">
      <c r="A204" s="247"/>
      <c r="B204" s="247"/>
      <c r="C204" s="247"/>
      <c r="D204" s="275"/>
      <c r="E204" s="275"/>
      <c r="F204" s="275"/>
      <c r="G204" s="275"/>
      <c r="H204" s="275"/>
      <c r="I204" s="275"/>
      <c r="J204" s="275"/>
      <c r="K204" s="275"/>
      <c r="L204" s="275"/>
      <c r="M204" s="275"/>
      <c r="N204" s="275"/>
      <c r="O204" s="275"/>
      <c r="P204" s="275"/>
      <c r="Q204" s="139"/>
      <c r="R204" s="139"/>
      <c r="S204" s="139"/>
      <c r="T204" s="139"/>
      <c r="U204" s="139"/>
      <c r="V204" s="139"/>
      <c r="W204" s="139"/>
    </row>
    <row r="205" spans="1:23" ht="11.25">
      <c r="A205" s="247"/>
      <c r="B205" s="247"/>
      <c r="C205" s="247"/>
      <c r="D205" s="275"/>
      <c r="E205" s="275"/>
      <c r="F205" s="275"/>
      <c r="G205" s="275"/>
      <c r="H205" s="275"/>
      <c r="I205" s="275"/>
      <c r="J205" s="275"/>
      <c r="K205" s="275"/>
      <c r="L205" s="275"/>
      <c r="M205" s="275"/>
      <c r="N205" s="275"/>
      <c r="O205" s="275"/>
      <c r="P205" s="275"/>
      <c r="Q205" s="139"/>
      <c r="R205" s="139"/>
      <c r="S205" s="139"/>
      <c r="T205" s="139"/>
      <c r="U205" s="139"/>
      <c r="V205" s="139"/>
      <c r="W205" s="139"/>
    </row>
    <row r="206" spans="1:21" s="129" customFormat="1" ht="11.25">
      <c r="A206" s="145"/>
      <c r="B206" s="269"/>
      <c r="C206" s="145"/>
      <c r="D206" s="270"/>
      <c r="E206" s="270"/>
      <c r="F206" s="270"/>
      <c r="G206" s="270"/>
      <c r="H206" s="270"/>
      <c r="I206" s="270"/>
      <c r="J206" s="270"/>
      <c r="K206" s="270"/>
      <c r="L206" s="270"/>
      <c r="M206" s="270"/>
      <c r="N206" s="270"/>
      <c r="O206" s="270"/>
      <c r="P206" s="270"/>
      <c r="Q206" s="159"/>
      <c r="R206" s="161" t="s">
        <v>56</v>
      </c>
      <c r="S206" s="161"/>
      <c r="T206" s="159"/>
      <c r="U206" s="159"/>
    </row>
    <row r="207" spans="1:21" s="133" customFormat="1" ht="11.25">
      <c r="A207" s="145"/>
      <c r="B207" s="269"/>
      <c r="C207" s="269"/>
      <c r="D207" s="272"/>
      <c r="E207" s="272"/>
      <c r="F207" s="272"/>
      <c r="G207" s="272"/>
      <c r="H207" s="272"/>
      <c r="I207" s="272"/>
      <c r="J207" s="272"/>
      <c r="K207" s="272"/>
      <c r="L207" s="272"/>
      <c r="M207" s="272"/>
      <c r="N207" s="272"/>
      <c r="O207" s="272"/>
      <c r="P207" s="272"/>
      <c r="Q207" s="160"/>
      <c r="R207" s="162" t="s">
        <v>57</v>
      </c>
      <c r="S207" s="162" t="s">
        <v>68</v>
      </c>
      <c r="T207" s="160"/>
      <c r="U207" s="163" t="s">
        <v>70</v>
      </c>
    </row>
    <row r="208" spans="1:16" ht="5.25" customHeight="1">
      <c r="A208" s="247"/>
      <c r="B208" s="247"/>
      <c r="C208" s="247"/>
      <c r="D208" s="247"/>
      <c r="E208" s="247"/>
      <c r="F208" s="247"/>
      <c r="G208" s="247"/>
      <c r="H208" s="247"/>
      <c r="I208" s="247"/>
      <c r="J208" s="247"/>
      <c r="K208" s="247"/>
      <c r="L208" s="247"/>
      <c r="M208" s="247"/>
      <c r="N208" s="247"/>
      <c r="O208" s="247"/>
      <c r="P208" s="247"/>
    </row>
    <row r="209" spans="1:23" ht="11.25">
      <c r="A209" s="145"/>
      <c r="B209" s="247"/>
      <c r="C209" s="247"/>
      <c r="D209" s="276"/>
      <c r="E209" s="276"/>
      <c r="F209" s="276"/>
      <c r="G209" s="276"/>
      <c r="H209" s="276"/>
      <c r="I209" s="276"/>
      <c r="J209" s="276"/>
      <c r="K209" s="276"/>
      <c r="L209" s="276"/>
      <c r="M209" s="276"/>
      <c r="N209" s="276"/>
      <c r="O209" s="276"/>
      <c r="P209" s="276"/>
      <c r="Q209" s="139"/>
      <c r="R209" s="139">
        <v>85000</v>
      </c>
      <c r="S209" s="139">
        <f>+P209-R209</f>
        <v>-85000</v>
      </c>
      <c r="T209" s="139"/>
      <c r="U209" s="139"/>
      <c r="V209" s="139"/>
      <c r="W209" s="139"/>
    </row>
    <row r="210" spans="1:23" ht="11.25">
      <c r="A210" s="247"/>
      <c r="B210" s="247"/>
      <c r="C210" s="247"/>
      <c r="D210" s="276"/>
      <c r="E210" s="276"/>
      <c r="F210" s="276"/>
      <c r="G210" s="276"/>
      <c r="H210" s="276"/>
      <c r="I210" s="276"/>
      <c r="J210" s="276"/>
      <c r="K210" s="276"/>
      <c r="L210" s="276"/>
      <c r="M210" s="276"/>
      <c r="N210" s="276"/>
      <c r="O210" s="276"/>
      <c r="P210" s="276"/>
      <c r="Q210" s="139"/>
      <c r="R210" s="139">
        <v>0</v>
      </c>
      <c r="S210" s="139">
        <f>+P210-R210</f>
        <v>0</v>
      </c>
      <c r="T210" s="139"/>
      <c r="U210" s="139"/>
      <c r="V210" s="139"/>
      <c r="W210" s="139"/>
    </row>
    <row r="211" spans="1:23" ht="11.25">
      <c r="A211" s="247"/>
      <c r="B211" s="247"/>
      <c r="C211" s="247"/>
      <c r="D211" s="276"/>
      <c r="E211" s="276"/>
      <c r="F211" s="276"/>
      <c r="G211" s="276"/>
      <c r="H211" s="276"/>
      <c r="I211" s="276"/>
      <c r="J211" s="276"/>
      <c r="K211" s="276"/>
      <c r="L211" s="276"/>
      <c r="M211" s="276"/>
      <c r="N211" s="276"/>
      <c r="O211" s="276"/>
      <c r="P211" s="276"/>
      <c r="Q211" s="139"/>
      <c r="R211" s="139">
        <v>0</v>
      </c>
      <c r="S211" s="139">
        <f>+P211-R211</f>
        <v>0</v>
      </c>
      <c r="T211" s="139"/>
      <c r="U211" s="139"/>
      <c r="V211" s="139"/>
      <c r="W211" s="139"/>
    </row>
    <row r="212" spans="1:23" ht="11.25">
      <c r="A212" s="247"/>
      <c r="B212" s="247"/>
      <c r="C212" s="247"/>
      <c r="D212" s="276"/>
      <c r="E212" s="276"/>
      <c r="F212" s="276"/>
      <c r="G212" s="276"/>
      <c r="H212" s="276"/>
      <c r="I212" s="276"/>
      <c r="J212" s="276"/>
      <c r="K212" s="276"/>
      <c r="L212" s="276"/>
      <c r="M212" s="276"/>
      <c r="N212" s="276"/>
      <c r="O212" s="276"/>
      <c r="P212" s="276"/>
      <c r="Q212" s="139"/>
      <c r="R212" s="139">
        <v>18000</v>
      </c>
      <c r="S212" s="139">
        <f>+P212-R212</f>
        <v>-18000</v>
      </c>
      <c r="T212" s="139"/>
      <c r="U212" s="139"/>
      <c r="V212" s="139"/>
      <c r="W212" s="139"/>
    </row>
    <row r="213" spans="1:23" ht="11.25">
      <c r="A213" s="247"/>
      <c r="B213" s="247"/>
      <c r="C213" s="247"/>
      <c r="D213" s="276"/>
      <c r="E213" s="276"/>
      <c r="F213" s="276"/>
      <c r="G213" s="276"/>
      <c r="H213" s="276"/>
      <c r="I213" s="276"/>
      <c r="J213" s="276"/>
      <c r="K213" s="276"/>
      <c r="L213" s="276"/>
      <c r="M213" s="276"/>
      <c r="N213" s="276"/>
      <c r="O213" s="276"/>
      <c r="P213" s="276"/>
      <c r="Q213" s="139"/>
      <c r="R213" s="139">
        <v>0</v>
      </c>
      <c r="S213" s="139">
        <f>+P213-R213</f>
        <v>0</v>
      </c>
      <c r="T213" s="139"/>
      <c r="U213" s="139"/>
      <c r="V213" s="139"/>
      <c r="W213" s="139"/>
    </row>
    <row r="214" spans="1:23" ht="11.25">
      <c r="A214" s="247"/>
      <c r="B214" s="247"/>
      <c r="C214" s="247"/>
      <c r="D214" s="276"/>
      <c r="E214" s="276"/>
      <c r="F214" s="276"/>
      <c r="G214" s="276"/>
      <c r="H214" s="276"/>
      <c r="I214" s="276"/>
      <c r="J214" s="276"/>
      <c r="K214" s="276"/>
      <c r="L214" s="276"/>
      <c r="M214" s="276"/>
      <c r="N214" s="276"/>
      <c r="O214" s="276"/>
      <c r="P214" s="276"/>
      <c r="Q214" s="139"/>
      <c r="R214" s="139">
        <v>18000</v>
      </c>
      <c r="S214" s="139">
        <f aca="true" t="shared" si="13" ref="S214:S224">+P214-R214</f>
        <v>-18000</v>
      </c>
      <c r="T214" s="139"/>
      <c r="U214" s="139"/>
      <c r="V214" s="139"/>
      <c r="W214" s="139"/>
    </row>
    <row r="215" spans="1:23" ht="11.25">
      <c r="A215" s="247"/>
      <c r="B215" s="247"/>
      <c r="C215" s="247"/>
      <c r="D215" s="276"/>
      <c r="E215" s="276"/>
      <c r="F215" s="276"/>
      <c r="G215" s="276"/>
      <c r="H215" s="276"/>
      <c r="I215" s="276"/>
      <c r="J215" s="276"/>
      <c r="K215" s="276"/>
      <c r="L215" s="276"/>
      <c r="M215" s="276"/>
      <c r="N215" s="276"/>
      <c r="O215" s="276"/>
      <c r="P215" s="276"/>
      <c r="Q215" s="139"/>
      <c r="R215" s="139">
        <v>0</v>
      </c>
      <c r="S215" s="139">
        <f t="shared" si="13"/>
        <v>0</v>
      </c>
      <c r="T215" s="139"/>
      <c r="U215" s="139"/>
      <c r="V215" s="139"/>
      <c r="W215" s="139"/>
    </row>
    <row r="216" spans="1:23" ht="11.25">
      <c r="A216" s="247"/>
      <c r="B216" s="247"/>
      <c r="C216" s="268"/>
      <c r="D216" s="276"/>
      <c r="E216" s="276"/>
      <c r="F216" s="276"/>
      <c r="G216" s="276"/>
      <c r="H216" s="276"/>
      <c r="I216" s="276"/>
      <c r="J216" s="276"/>
      <c r="K216" s="276"/>
      <c r="L216" s="276"/>
      <c r="M216" s="276"/>
      <c r="N216" s="276"/>
      <c r="O216" s="276"/>
      <c r="P216" s="276"/>
      <c r="Q216" s="139"/>
      <c r="R216" s="139">
        <v>0</v>
      </c>
      <c r="S216" s="139">
        <f t="shared" si="13"/>
        <v>0</v>
      </c>
      <c r="T216" s="139"/>
      <c r="U216" s="139"/>
      <c r="V216" s="139"/>
      <c r="W216" s="139"/>
    </row>
    <row r="217" spans="1:23" ht="11.25">
      <c r="A217" s="247"/>
      <c r="B217" s="247"/>
      <c r="C217" s="247"/>
      <c r="D217" s="276"/>
      <c r="E217" s="276"/>
      <c r="F217" s="276"/>
      <c r="G217" s="276"/>
      <c r="H217" s="276"/>
      <c r="I217" s="276"/>
      <c r="J217" s="276"/>
      <c r="K217" s="276"/>
      <c r="L217" s="276"/>
      <c r="M217" s="276"/>
      <c r="N217" s="276"/>
      <c r="O217" s="276"/>
      <c r="P217" s="276"/>
      <c r="Q217" s="139"/>
      <c r="R217" s="139">
        <v>0</v>
      </c>
      <c r="S217" s="139">
        <f t="shared" si="13"/>
        <v>0</v>
      </c>
      <c r="T217" s="139"/>
      <c r="U217" s="139"/>
      <c r="V217" s="139"/>
      <c r="W217" s="139"/>
    </row>
    <row r="218" spans="1:23" ht="11.25">
      <c r="A218" s="247"/>
      <c r="B218" s="247"/>
      <c r="C218" s="247"/>
      <c r="D218" s="276"/>
      <c r="E218" s="276"/>
      <c r="F218" s="276"/>
      <c r="G218" s="276"/>
      <c r="H218" s="276"/>
      <c r="I218" s="276"/>
      <c r="J218" s="276"/>
      <c r="K218" s="276"/>
      <c r="L218" s="276"/>
      <c r="M218" s="276"/>
      <c r="N218" s="276"/>
      <c r="O218" s="276"/>
      <c r="P218" s="276"/>
      <c r="Q218" s="139"/>
      <c r="R218" s="139">
        <v>250</v>
      </c>
      <c r="S218" s="139">
        <f t="shared" si="13"/>
        <v>-250</v>
      </c>
      <c r="T218" s="139"/>
      <c r="U218" s="139"/>
      <c r="V218" s="139"/>
      <c r="W218" s="139"/>
    </row>
    <row r="219" spans="1:23" ht="11.25">
      <c r="A219" s="247"/>
      <c r="B219" s="247"/>
      <c r="C219" s="247"/>
      <c r="D219" s="276"/>
      <c r="E219" s="276"/>
      <c r="F219" s="276"/>
      <c r="G219" s="276"/>
      <c r="H219" s="276"/>
      <c r="I219" s="276"/>
      <c r="J219" s="276"/>
      <c r="K219" s="276"/>
      <c r="L219" s="276"/>
      <c r="M219" s="276"/>
      <c r="N219" s="276"/>
      <c r="O219" s="276"/>
      <c r="P219" s="276"/>
      <c r="Q219" s="139"/>
      <c r="R219" s="139">
        <v>0</v>
      </c>
      <c r="S219" s="139">
        <f t="shared" si="13"/>
        <v>0</v>
      </c>
      <c r="T219" s="139"/>
      <c r="U219" s="139"/>
      <c r="V219" s="139"/>
      <c r="W219" s="139"/>
    </row>
    <row r="220" spans="1:23" ht="11.25">
      <c r="A220" s="247"/>
      <c r="B220" s="247"/>
      <c r="C220" s="247"/>
      <c r="D220" s="276"/>
      <c r="E220" s="276"/>
      <c r="F220" s="276"/>
      <c r="G220" s="276"/>
      <c r="H220" s="276"/>
      <c r="I220" s="276"/>
      <c r="J220" s="276"/>
      <c r="K220" s="276"/>
      <c r="L220" s="276"/>
      <c r="M220" s="276"/>
      <c r="N220" s="276"/>
      <c r="O220" s="276"/>
      <c r="P220" s="276"/>
      <c r="Q220" s="139"/>
      <c r="R220" s="139">
        <v>0</v>
      </c>
      <c r="S220" s="139">
        <f t="shared" si="13"/>
        <v>0</v>
      </c>
      <c r="T220" s="139"/>
      <c r="U220" s="139"/>
      <c r="V220" s="139"/>
      <c r="W220" s="139"/>
    </row>
    <row r="221" spans="1:23" ht="11.25">
      <c r="A221" s="247"/>
      <c r="B221" s="247"/>
      <c r="C221" s="247"/>
      <c r="D221" s="276"/>
      <c r="E221" s="276"/>
      <c r="F221" s="276"/>
      <c r="G221" s="276"/>
      <c r="H221" s="276"/>
      <c r="I221" s="276"/>
      <c r="J221" s="276"/>
      <c r="K221" s="276"/>
      <c r="L221" s="276"/>
      <c r="M221" s="276"/>
      <c r="N221" s="276"/>
      <c r="O221" s="276"/>
      <c r="P221" s="276"/>
      <c r="Q221" s="139"/>
      <c r="R221" s="139"/>
      <c r="S221" s="139"/>
      <c r="T221" s="139"/>
      <c r="U221" s="139"/>
      <c r="V221" s="139"/>
      <c r="W221" s="139"/>
    </row>
    <row r="222" spans="1:23" ht="11.25">
      <c r="A222" s="247"/>
      <c r="B222" s="247"/>
      <c r="C222" s="247"/>
      <c r="D222" s="276"/>
      <c r="E222" s="276"/>
      <c r="F222" s="276"/>
      <c r="G222" s="276"/>
      <c r="H222" s="276"/>
      <c r="I222" s="276"/>
      <c r="J222" s="276"/>
      <c r="K222" s="276"/>
      <c r="L222" s="276"/>
      <c r="M222" s="276"/>
      <c r="N222" s="276"/>
      <c r="O222" s="276"/>
      <c r="P222" s="276"/>
      <c r="Q222" s="139"/>
      <c r="R222" s="139">
        <v>25400</v>
      </c>
      <c r="S222" s="139">
        <f t="shared" si="13"/>
        <v>-25400</v>
      </c>
      <c r="T222" s="139"/>
      <c r="U222" s="139"/>
      <c r="V222" s="139"/>
      <c r="W222" s="139"/>
    </row>
    <row r="223" spans="1:23" ht="11.25">
      <c r="A223" s="247"/>
      <c r="B223" s="247"/>
      <c r="C223" s="247"/>
      <c r="D223" s="276"/>
      <c r="E223" s="276"/>
      <c r="F223" s="276"/>
      <c r="G223" s="276"/>
      <c r="H223" s="276"/>
      <c r="I223" s="276"/>
      <c r="J223" s="276"/>
      <c r="K223" s="276"/>
      <c r="L223" s="276"/>
      <c r="M223" s="276"/>
      <c r="N223" s="276"/>
      <c r="O223" s="276"/>
      <c r="P223" s="276"/>
      <c r="Q223" s="139"/>
      <c r="R223" s="142">
        <v>0</v>
      </c>
      <c r="S223" s="142">
        <f t="shared" si="13"/>
        <v>0</v>
      </c>
      <c r="T223" s="139"/>
      <c r="U223" s="139"/>
      <c r="V223" s="139"/>
      <c r="W223" s="139"/>
    </row>
    <row r="224" spans="4:23" s="145" customFormat="1" ht="11.25">
      <c r="D224" s="146"/>
      <c r="E224" s="146"/>
      <c r="F224" s="171"/>
      <c r="G224" s="171"/>
      <c r="H224" s="171"/>
      <c r="I224" s="171"/>
      <c r="J224" s="171"/>
      <c r="K224" s="171"/>
      <c r="L224" s="171"/>
      <c r="M224" s="171"/>
      <c r="N224" s="171"/>
      <c r="O224" s="171"/>
      <c r="P224" s="171"/>
      <c r="R224" s="146">
        <f>SUM(R209:R223)</f>
        <v>146650</v>
      </c>
      <c r="S224" s="147">
        <f t="shared" si="13"/>
        <v>-146650</v>
      </c>
      <c r="T224" s="148"/>
      <c r="U224" s="148"/>
      <c r="V224" s="148"/>
      <c r="W224" s="148"/>
    </row>
    <row r="225" spans="1:23" ht="11.25">
      <c r="A225" s="247"/>
      <c r="B225" s="247"/>
      <c r="C225" s="247"/>
      <c r="D225" s="275"/>
      <c r="E225" s="275"/>
      <c r="F225" s="275"/>
      <c r="G225" s="275"/>
      <c r="H225" s="275"/>
      <c r="I225" s="275"/>
      <c r="J225" s="275"/>
      <c r="K225" s="275"/>
      <c r="L225" s="275"/>
      <c r="M225" s="275"/>
      <c r="N225" s="275"/>
      <c r="O225" s="276"/>
      <c r="P225" s="276"/>
      <c r="Q225" s="139"/>
      <c r="R225" s="139"/>
      <c r="S225" s="139"/>
      <c r="T225" s="139"/>
      <c r="U225" s="139"/>
      <c r="V225" s="139"/>
      <c r="W225" s="139"/>
    </row>
    <row r="226" spans="1:23" ht="11.25">
      <c r="A226" s="145"/>
      <c r="B226" s="247"/>
      <c r="C226" s="247"/>
      <c r="D226" s="276"/>
      <c r="E226" s="276"/>
      <c r="F226" s="276"/>
      <c r="G226" s="276"/>
      <c r="H226" s="276"/>
      <c r="I226" s="276"/>
      <c r="J226" s="276"/>
      <c r="K226" s="276"/>
      <c r="L226" s="276"/>
      <c r="M226" s="276"/>
      <c r="N226" s="276"/>
      <c r="O226" s="276"/>
      <c r="P226" s="276"/>
      <c r="Q226" s="139"/>
      <c r="R226" s="139">
        <v>176846</v>
      </c>
      <c r="S226" s="139">
        <f>+R226-P226</f>
        <v>176846</v>
      </c>
      <c r="T226" s="139"/>
      <c r="U226" s="139"/>
      <c r="V226" s="139"/>
      <c r="W226" s="139"/>
    </row>
    <row r="227" spans="1:23" ht="11.25">
      <c r="A227" s="145"/>
      <c r="B227" s="247"/>
      <c r="C227" s="247"/>
      <c r="D227" s="276"/>
      <c r="E227" s="276"/>
      <c r="F227" s="276"/>
      <c r="G227" s="276"/>
      <c r="H227" s="276"/>
      <c r="I227" s="276"/>
      <c r="J227" s="276"/>
      <c r="K227" s="276"/>
      <c r="L227" s="276"/>
      <c r="M227" s="276"/>
      <c r="N227" s="276"/>
      <c r="O227" s="276"/>
      <c r="P227" s="276"/>
      <c r="Q227" s="139"/>
      <c r="R227" s="139"/>
      <c r="S227" s="139"/>
      <c r="T227" s="139"/>
      <c r="U227" s="139"/>
      <c r="V227" s="139"/>
      <c r="W227" s="139"/>
    </row>
    <row r="228" spans="1:23" ht="11.25">
      <c r="A228" s="247"/>
      <c r="B228" s="247"/>
      <c r="C228" s="247"/>
      <c r="D228" s="276"/>
      <c r="E228" s="276"/>
      <c r="F228" s="276"/>
      <c r="G228" s="276"/>
      <c r="H228" s="276"/>
      <c r="I228" s="276"/>
      <c r="J228" s="276"/>
      <c r="K228" s="276"/>
      <c r="L228" s="276"/>
      <c r="M228" s="276"/>
      <c r="N228" s="276"/>
      <c r="O228" s="276"/>
      <c r="P228" s="276"/>
      <c r="Q228" s="139"/>
      <c r="R228" s="139">
        <v>2500</v>
      </c>
      <c r="S228" s="139">
        <f aca="true" t="shared" si="14" ref="S228:S266">+R228-P228</f>
        <v>2500</v>
      </c>
      <c r="T228" s="139"/>
      <c r="U228" s="139"/>
      <c r="V228" s="139"/>
      <c r="W228" s="139"/>
    </row>
    <row r="229" spans="1:23" ht="11.25">
      <c r="A229" s="247"/>
      <c r="B229" s="247"/>
      <c r="C229" s="247"/>
      <c r="D229" s="276"/>
      <c r="E229" s="276"/>
      <c r="F229" s="276"/>
      <c r="G229" s="276"/>
      <c r="H229" s="276"/>
      <c r="I229" s="276"/>
      <c r="J229" s="276"/>
      <c r="K229" s="276"/>
      <c r="L229" s="276"/>
      <c r="M229" s="276"/>
      <c r="N229" s="276"/>
      <c r="O229" s="276"/>
      <c r="P229" s="276"/>
      <c r="Q229" s="139"/>
      <c r="R229" s="139"/>
      <c r="S229" s="139"/>
      <c r="T229" s="139"/>
      <c r="U229" s="139"/>
      <c r="V229" s="139"/>
      <c r="W229" s="139"/>
    </row>
    <row r="230" spans="1:23" ht="11.25">
      <c r="A230" s="247"/>
      <c r="B230" s="247"/>
      <c r="C230" s="247"/>
      <c r="D230" s="276"/>
      <c r="E230" s="276"/>
      <c r="F230" s="276"/>
      <c r="G230" s="276"/>
      <c r="H230" s="276"/>
      <c r="I230" s="276"/>
      <c r="J230" s="276"/>
      <c r="K230" s="276"/>
      <c r="L230" s="276"/>
      <c r="M230" s="276"/>
      <c r="N230" s="276"/>
      <c r="O230" s="276"/>
      <c r="P230" s="276"/>
      <c r="Q230" s="139"/>
      <c r="R230" s="139"/>
      <c r="S230" s="139"/>
      <c r="T230" s="139"/>
      <c r="U230" s="139"/>
      <c r="V230" s="139"/>
      <c r="W230" s="139"/>
    </row>
    <row r="231" spans="1:23" ht="11.25">
      <c r="A231" s="247"/>
      <c r="B231" s="247"/>
      <c r="C231" s="247"/>
      <c r="D231" s="276"/>
      <c r="E231" s="276"/>
      <c r="F231" s="276"/>
      <c r="G231" s="276"/>
      <c r="H231" s="276"/>
      <c r="I231" s="276"/>
      <c r="J231" s="276"/>
      <c r="K231" s="276"/>
      <c r="L231" s="276"/>
      <c r="M231" s="276"/>
      <c r="N231" s="276"/>
      <c r="O231" s="276"/>
      <c r="P231" s="276"/>
      <c r="Q231" s="139"/>
      <c r="R231" s="139">
        <v>35450</v>
      </c>
      <c r="S231" s="139">
        <f t="shared" si="14"/>
        <v>35450</v>
      </c>
      <c r="T231" s="139"/>
      <c r="U231" s="139"/>
      <c r="V231" s="139"/>
      <c r="W231" s="139"/>
    </row>
    <row r="232" spans="1:23" ht="11.25">
      <c r="A232" s="247"/>
      <c r="B232" s="247"/>
      <c r="C232" s="247"/>
      <c r="D232" s="276"/>
      <c r="E232" s="276"/>
      <c r="F232" s="276"/>
      <c r="G232" s="276"/>
      <c r="H232" s="276"/>
      <c r="I232" s="276"/>
      <c r="J232" s="276"/>
      <c r="K232" s="276"/>
      <c r="L232" s="276"/>
      <c r="M232" s="276"/>
      <c r="N232" s="276"/>
      <c r="O232" s="276"/>
      <c r="P232" s="276"/>
      <c r="Q232" s="139"/>
      <c r="R232" s="139">
        <v>6480</v>
      </c>
      <c r="S232" s="139">
        <f t="shared" si="14"/>
        <v>6480</v>
      </c>
      <c r="T232" s="139"/>
      <c r="U232" s="139"/>
      <c r="V232" s="139"/>
      <c r="W232" s="139"/>
    </row>
    <row r="233" spans="1:23" ht="11.25">
      <c r="A233" s="247"/>
      <c r="B233" s="247"/>
      <c r="C233" s="247"/>
      <c r="D233" s="275"/>
      <c r="E233" s="275"/>
      <c r="F233" s="275"/>
      <c r="G233" s="275"/>
      <c r="H233" s="275"/>
      <c r="I233" s="275"/>
      <c r="J233" s="275"/>
      <c r="K233" s="275"/>
      <c r="L233" s="275"/>
      <c r="M233" s="275"/>
      <c r="N233" s="275"/>
      <c r="O233" s="276"/>
      <c r="P233" s="276"/>
      <c r="Q233" s="139"/>
      <c r="R233" s="139"/>
      <c r="S233" s="139"/>
      <c r="T233" s="139"/>
      <c r="U233" s="139"/>
      <c r="V233" s="139"/>
      <c r="W233" s="139"/>
    </row>
    <row r="234" spans="1:23" ht="11.25">
      <c r="A234" s="247"/>
      <c r="B234" s="247"/>
      <c r="C234" s="247"/>
      <c r="D234" s="276"/>
      <c r="E234" s="276"/>
      <c r="F234" s="276"/>
      <c r="G234" s="276"/>
      <c r="H234" s="276"/>
      <c r="I234" s="276"/>
      <c r="J234" s="276"/>
      <c r="K234" s="276"/>
      <c r="L234" s="276"/>
      <c r="M234" s="276"/>
      <c r="N234" s="276"/>
      <c r="O234" s="276"/>
      <c r="P234" s="276"/>
      <c r="Q234" s="139"/>
      <c r="R234" s="139">
        <v>10250</v>
      </c>
      <c r="S234" s="139">
        <f t="shared" si="14"/>
        <v>10250</v>
      </c>
      <c r="T234" s="139"/>
      <c r="U234" s="139"/>
      <c r="V234" s="139"/>
      <c r="W234" s="139"/>
    </row>
    <row r="235" spans="1:23" ht="11.25">
      <c r="A235" s="247"/>
      <c r="B235" s="247"/>
      <c r="C235" s="247"/>
      <c r="D235" s="276"/>
      <c r="E235" s="276"/>
      <c r="F235" s="276"/>
      <c r="G235" s="276"/>
      <c r="H235" s="276"/>
      <c r="I235" s="276"/>
      <c r="J235" s="276"/>
      <c r="K235" s="276"/>
      <c r="L235" s="276"/>
      <c r="M235" s="276"/>
      <c r="N235" s="276"/>
      <c r="O235" s="276"/>
      <c r="P235" s="276"/>
      <c r="Q235" s="139"/>
      <c r="R235" s="139">
        <v>0</v>
      </c>
      <c r="S235" s="139">
        <f t="shared" si="14"/>
        <v>0</v>
      </c>
      <c r="T235" s="139"/>
      <c r="U235" s="139"/>
      <c r="V235" s="139"/>
      <c r="W235" s="139"/>
    </row>
    <row r="236" spans="1:23" ht="11.25">
      <c r="A236" s="247"/>
      <c r="B236" s="247"/>
      <c r="C236" s="247"/>
      <c r="D236" s="276"/>
      <c r="E236" s="276"/>
      <c r="F236" s="276"/>
      <c r="G236" s="276"/>
      <c r="H236" s="276"/>
      <c r="I236" s="276"/>
      <c r="J236" s="276"/>
      <c r="K236" s="276"/>
      <c r="L236" s="276"/>
      <c r="M236" s="276"/>
      <c r="N236" s="276"/>
      <c r="O236" s="276"/>
      <c r="P236" s="276"/>
      <c r="Q236" s="139"/>
      <c r="R236" s="139">
        <v>1500</v>
      </c>
      <c r="S236" s="139">
        <f t="shared" si="14"/>
        <v>1500</v>
      </c>
      <c r="T236" s="139"/>
      <c r="U236" s="139"/>
      <c r="V236" s="139"/>
      <c r="W236" s="139"/>
    </row>
    <row r="237" spans="1:23" ht="11.25">
      <c r="A237" s="247"/>
      <c r="B237" s="247"/>
      <c r="C237" s="247"/>
      <c r="D237" s="276"/>
      <c r="E237" s="276"/>
      <c r="F237" s="276"/>
      <c r="G237" s="276"/>
      <c r="H237" s="276"/>
      <c r="I237" s="276"/>
      <c r="J237" s="276"/>
      <c r="K237" s="276"/>
      <c r="L237" s="276"/>
      <c r="M237" s="276"/>
      <c r="N237" s="276"/>
      <c r="O237" s="276"/>
      <c r="P237" s="276"/>
      <c r="Q237" s="139"/>
      <c r="R237" s="139">
        <v>2900</v>
      </c>
      <c r="S237" s="139">
        <f t="shared" si="14"/>
        <v>2900</v>
      </c>
      <c r="T237" s="139"/>
      <c r="U237" s="139"/>
      <c r="V237" s="139"/>
      <c r="W237" s="139"/>
    </row>
    <row r="238" spans="1:23" ht="11.25">
      <c r="A238" s="247"/>
      <c r="B238" s="247"/>
      <c r="C238" s="247"/>
      <c r="D238" s="276"/>
      <c r="E238" s="276"/>
      <c r="F238" s="276"/>
      <c r="G238" s="276"/>
      <c r="H238" s="276"/>
      <c r="I238" s="276"/>
      <c r="J238" s="276"/>
      <c r="K238" s="276"/>
      <c r="L238" s="276"/>
      <c r="M238" s="276"/>
      <c r="N238" s="276"/>
      <c r="O238" s="276"/>
      <c r="P238" s="276"/>
      <c r="Q238" s="139"/>
      <c r="R238" s="139">
        <v>0</v>
      </c>
      <c r="S238" s="139">
        <f t="shared" si="14"/>
        <v>0</v>
      </c>
      <c r="T238" s="139"/>
      <c r="U238" s="139"/>
      <c r="V238" s="139"/>
      <c r="W238" s="139"/>
    </row>
    <row r="239" spans="1:23" ht="11.25">
      <c r="A239" s="247"/>
      <c r="B239" s="247"/>
      <c r="C239" s="247"/>
      <c r="D239" s="276"/>
      <c r="E239" s="276"/>
      <c r="F239" s="276"/>
      <c r="G239" s="276"/>
      <c r="H239" s="276"/>
      <c r="I239" s="276"/>
      <c r="J239" s="276"/>
      <c r="K239" s="276"/>
      <c r="L239" s="276"/>
      <c r="M239" s="276"/>
      <c r="N239" s="276"/>
      <c r="O239" s="276"/>
      <c r="P239" s="276"/>
      <c r="Q239" s="139"/>
      <c r="R239" s="139">
        <v>20120</v>
      </c>
      <c r="S239" s="139">
        <f t="shared" si="14"/>
        <v>20120</v>
      </c>
      <c r="T239" s="139"/>
      <c r="U239" s="139"/>
      <c r="V239" s="139"/>
      <c r="W239" s="139"/>
    </row>
    <row r="240" spans="1:23" ht="11.25">
      <c r="A240" s="247"/>
      <c r="B240" s="247"/>
      <c r="C240" s="247"/>
      <c r="D240" s="276"/>
      <c r="E240" s="276"/>
      <c r="F240" s="276"/>
      <c r="G240" s="276"/>
      <c r="H240" s="276"/>
      <c r="I240" s="276"/>
      <c r="J240" s="276"/>
      <c r="K240" s="276"/>
      <c r="L240" s="276"/>
      <c r="M240" s="276"/>
      <c r="N240" s="276"/>
      <c r="O240" s="276"/>
      <c r="P240" s="276"/>
      <c r="Q240" s="139"/>
      <c r="R240" s="139">
        <v>2500</v>
      </c>
      <c r="S240" s="139">
        <f t="shared" si="14"/>
        <v>2500</v>
      </c>
      <c r="T240" s="139"/>
      <c r="U240" s="139"/>
      <c r="V240" s="139"/>
      <c r="W240" s="139"/>
    </row>
    <row r="241" spans="1:23" ht="11.25">
      <c r="A241" s="247"/>
      <c r="B241" s="247"/>
      <c r="C241" s="247"/>
      <c r="D241" s="276"/>
      <c r="E241" s="276"/>
      <c r="F241" s="276"/>
      <c r="G241" s="276"/>
      <c r="H241" s="276"/>
      <c r="I241" s="276"/>
      <c r="J241" s="276"/>
      <c r="K241" s="276"/>
      <c r="L241" s="276"/>
      <c r="M241" s="276"/>
      <c r="N241" s="276"/>
      <c r="O241" s="276"/>
      <c r="P241" s="276"/>
      <c r="Q241" s="139"/>
      <c r="R241" s="139">
        <v>6000</v>
      </c>
      <c r="S241" s="139">
        <f t="shared" si="14"/>
        <v>6000</v>
      </c>
      <c r="T241" s="139"/>
      <c r="U241" s="139"/>
      <c r="V241" s="139"/>
      <c r="W241" s="139"/>
    </row>
    <row r="242" spans="1:23" ht="11.25">
      <c r="A242" s="247"/>
      <c r="B242" s="247"/>
      <c r="C242" s="268"/>
      <c r="D242" s="276"/>
      <c r="E242" s="276"/>
      <c r="F242" s="276"/>
      <c r="G242" s="276"/>
      <c r="H242" s="276"/>
      <c r="I242" s="276"/>
      <c r="J242" s="276"/>
      <c r="K242" s="276"/>
      <c r="L242" s="276"/>
      <c r="M242" s="276"/>
      <c r="N242" s="276"/>
      <c r="O242" s="276"/>
      <c r="P242" s="276"/>
      <c r="Q242" s="139"/>
      <c r="R242" s="139">
        <v>0</v>
      </c>
      <c r="S242" s="139">
        <f t="shared" si="14"/>
        <v>0</v>
      </c>
      <c r="T242" s="139"/>
      <c r="U242" s="139"/>
      <c r="V242" s="139"/>
      <c r="W242" s="139"/>
    </row>
    <row r="243" spans="1:23" ht="11.25">
      <c r="A243" s="247"/>
      <c r="B243" s="247"/>
      <c r="C243" s="247"/>
      <c r="D243" s="276"/>
      <c r="E243" s="276"/>
      <c r="F243" s="276"/>
      <c r="G243" s="276"/>
      <c r="H243" s="276"/>
      <c r="I243" s="276"/>
      <c r="J243" s="276"/>
      <c r="K243" s="276"/>
      <c r="L243" s="276"/>
      <c r="M243" s="276"/>
      <c r="N243" s="276"/>
      <c r="O243" s="276"/>
      <c r="P243" s="276"/>
      <c r="Q243" s="139"/>
      <c r="R243" s="139">
        <v>3000</v>
      </c>
      <c r="S243" s="139">
        <f t="shared" si="14"/>
        <v>3000</v>
      </c>
      <c r="T243" s="139"/>
      <c r="U243" s="139"/>
      <c r="V243" s="139"/>
      <c r="W243" s="139"/>
    </row>
    <row r="244" spans="1:23" ht="11.25">
      <c r="A244" s="247"/>
      <c r="B244" s="247"/>
      <c r="C244" s="247"/>
      <c r="D244" s="276"/>
      <c r="E244" s="276"/>
      <c r="F244" s="276"/>
      <c r="G244" s="276"/>
      <c r="H244" s="276"/>
      <c r="I244" s="276"/>
      <c r="J244" s="276"/>
      <c r="K244" s="276"/>
      <c r="L244" s="276"/>
      <c r="M244" s="276"/>
      <c r="N244" s="276"/>
      <c r="O244" s="276"/>
      <c r="P244" s="276"/>
      <c r="Q244" s="139"/>
      <c r="R244" s="139">
        <v>400</v>
      </c>
      <c r="S244" s="139">
        <f t="shared" si="14"/>
        <v>400</v>
      </c>
      <c r="T244" s="139"/>
      <c r="U244" s="139"/>
      <c r="V244" s="139"/>
      <c r="W244" s="139"/>
    </row>
    <row r="245" spans="1:23" ht="11.25">
      <c r="A245" s="247"/>
      <c r="B245" s="247"/>
      <c r="C245" s="247"/>
      <c r="D245" s="276"/>
      <c r="E245" s="276"/>
      <c r="F245" s="276"/>
      <c r="G245" s="276"/>
      <c r="H245" s="276"/>
      <c r="I245" s="276"/>
      <c r="J245" s="276"/>
      <c r="K245" s="276"/>
      <c r="L245" s="276"/>
      <c r="M245" s="276"/>
      <c r="N245" s="276"/>
      <c r="O245" s="276"/>
      <c r="P245" s="276"/>
      <c r="Q245" s="139"/>
      <c r="R245" s="139">
        <v>0</v>
      </c>
      <c r="S245" s="139">
        <f t="shared" si="14"/>
        <v>0</v>
      </c>
      <c r="T245" s="139"/>
      <c r="U245" s="139"/>
      <c r="V245" s="139"/>
      <c r="W245" s="139"/>
    </row>
    <row r="246" spans="1:23" ht="11.25">
      <c r="A246" s="247"/>
      <c r="B246" s="247"/>
      <c r="C246" s="247"/>
      <c r="D246" s="276"/>
      <c r="E246" s="276"/>
      <c r="F246" s="276"/>
      <c r="G246" s="276"/>
      <c r="H246" s="276"/>
      <c r="I246" s="276"/>
      <c r="J246" s="276"/>
      <c r="K246" s="276"/>
      <c r="L246" s="276"/>
      <c r="M246" s="276"/>
      <c r="N246" s="276"/>
      <c r="O246" s="276"/>
      <c r="P246" s="276"/>
      <c r="Q246" s="139"/>
      <c r="R246" s="139">
        <v>19250</v>
      </c>
      <c r="S246" s="139">
        <f t="shared" si="14"/>
        <v>19250</v>
      </c>
      <c r="T246" s="139"/>
      <c r="U246" s="139"/>
      <c r="V246" s="139"/>
      <c r="W246" s="139"/>
    </row>
    <row r="247" spans="1:23" ht="11.25">
      <c r="A247" s="247"/>
      <c r="B247" s="247"/>
      <c r="C247" s="247"/>
      <c r="D247" s="276"/>
      <c r="E247" s="276"/>
      <c r="F247" s="276"/>
      <c r="G247" s="276"/>
      <c r="H247" s="276"/>
      <c r="I247" s="276"/>
      <c r="J247" s="276"/>
      <c r="K247" s="276"/>
      <c r="L247" s="276"/>
      <c r="M247" s="276"/>
      <c r="N247" s="276"/>
      <c r="O247" s="276"/>
      <c r="P247" s="276"/>
      <c r="Q247" s="139"/>
      <c r="R247" s="139">
        <v>0</v>
      </c>
      <c r="S247" s="139">
        <f t="shared" si="14"/>
        <v>0</v>
      </c>
      <c r="T247" s="139"/>
      <c r="U247" s="139"/>
      <c r="V247" s="139"/>
      <c r="W247" s="139"/>
    </row>
    <row r="248" spans="1:23" ht="11.25">
      <c r="A248" s="247"/>
      <c r="B248" s="247"/>
      <c r="C248" s="247"/>
      <c r="D248" s="276"/>
      <c r="E248" s="276"/>
      <c r="F248" s="276"/>
      <c r="G248" s="276"/>
      <c r="H248" s="276"/>
      <c r="I248" s="276"/>
      <c r="J248" s="276"/>
      <c r="K248" s="276"/>
      <c r="L248" s="276"/>
      <c r="M248" s="276"/>
      <c r="N248" s="276"/>
      <c r="O248" s="276"/>
      <c r="P248" s="276"/>
      <c r="Q248" s="139"/>
      <c r="R248" s="139">
        <v>12350</v>
      </c>
      <c r="S248" s="139">
        <f t="shared" si="14"/>
        <v>12350</v>
      </c>
      <c r="T248" s="139"/>
      <c r="U248" s="150"/>
      <c r="V248" s="139"/>
      <c r="W248" s="139"/>
    </row>
    <row r="249" spans="1:23" ht="11.25">
      <c r="A249" s="247"/>
      <c r="B249" s="247"/>
      <c r="C249" s="247"/>
      <c r="D249" s="276"/>
      <c r="E249" s="276"/>
      <c r="F249" s="276"/>
      <c r="G249" s="276"/>
      <c r="H249" s="276"/>
      <c r="I249" s="276"/>
      <c r="J249" s="276"/>
      <c r="K249" s="276"/>
      <c r="L249" s="276"/>
      <c r="M249" s="276"/>
      <c r="N249" s="276"/>
      <c r="O249" s="276"/>
      <c r="P249" s="276"/>
      <c r="Q249" s="139"/>
      <c r="R249" s="139">
        <v>3024</v>
      </c>
      <c r="S249" s="139">
        <f t="shared" si="14"/>
        <v>3024</v>
      </c>
      <c r="T249" s="139"/>
      <c r="U249" s="139"/>
      <c r="V249" s="139"/>
      <c r="W249" s="139"/>
    </row>
    <row r="250" spans="1:23" ht="11.25">
      <c r="A250" s="247"/>
      <c r="B250" s="247"/>
      <c r="C250" s="247"/>
      <c r="D250" s="276"/>
      <c r="E250" s="276"/>
      <c r="F250" s="276"/>
      <c r="G250" s="276"/>
      <c r="H250" s="276"/>
      <c r="I250" s="276"/>
      <c r="J250" s="276"/>
      <c r="K250" s="276"/>
      <c r="L250" s="276"/>
      <c r="M250" s="276"/>
      <c r="N250" s="276"/>
      <c r="O250" s="276"/>
      <c r="P250" s="276"/>
      <c r="Q250" s="139"/>
      <c r="R250" s="139">
        <v>300</v>
      </c>
      <c r="S250" s="139">
        <f t="shared" si="14"/>
        <v>300</v>
      </c>
      <c r="T250" s="139"/>
      <c r="U250" s="139"/>
      <c r="V250" s="139"/>
      <c r="W250" s="139"/>
    </row>
    <row r="251" spans="1:23" ht="11.25">
      <c r="A251" s="247"/>
      <c r="B251" s="247"/>
      <c r="C251" s="247"/>
      <c r="D251" s="276"/>
      <c r="E251" s="276"/>
      <c r="F251" s="276"/>
      <c r="G251" s="276"/>
      <c r="H251" s="276"/>
      <c r="I251" s="276"/>
      <c r="J251" s="276"/>
      <c r="K251" s="276"/>
      <c r="L251" s="276"/>
      <c r="M251" s="276"/>
      <c r="N251" s="276"/>
      <c r="O251" s="276"/>
      <c r="P251" s="276"/>
      <c r="Q251" s="139"/>
      <c r="R251" s="139"/>
      <c r="S251" s="139"/>
      <c r="T251" s="139"/>
      <c r="U251" s="139"/>
      <c r="V251" s="139"/>
      <c r="W251" s="139"/>
    </row>
    <row r="252" spans="1:23" ht="11.25">
      <c r="A252" s="247"/>
      <c r="B252" s="247"/>
      <c r="C252" s="247"/>
      <c r="D252" s="276"/>
      <c r="E252" s="276"/>
      <c r="F252" s="276"/>
      <c r="G252" s="276"/>
      <c r="H252" s="276"/>
      <c r="I252" s="276"/>
      <c r="J252" s="276"/>
      <c r="K252" s="276"/>
      <c r="L252" s="276"/>
      <c r="M252" s="276"/>
      <c r="N252" s="276"/>
      <c r="O252" s="276"/>
      <c r="P252" s="276"/>
      <c r="Q252" s="139"/>
      <c r="R252" s="139"/>
      <c r="S252" s="139"/>
      <c r="T252" s="139"/>
      <c r="U252" s="139"/>
      <c r="V252" s="139"/>
      <c r="W252" s="139"/>
    </row>
    <row r="253" spans="1:23" ht="11.25">
      <c r="A253" s="247"/>
      <c r="B253" s="247"/>
      <c r="C253" s="247"/>
      <c r="D253" s="276"/>
      <c r="E253" s="276"/>
      <c r="F253" s="276"/>
      <c r="G253" s="276"/>
      <c r="H253" s="276"/>
      <c r="I253" s="276"/>
      <c r="J253" s="276"/>
      <c r="K253" s="276"/>
      <c r="L253" s="276"/>
      <c r="M253" s="276"/>
      <c r="N253" s="276"/>
      <c r="O253" s="276"/>
      <c r="P253" s="276"/>
      <c r="Q253" s="139"/>
      <c r="R253" s="139"/>
      <c r="S253" s="139"/>
      <c r="T253" s="139"/>
      <c r="U253" s="139"/>
      <c r="V253" s="139"/>
      <c r="W253" s="139"/>
    </row>
    <row r="254" spans="1:23" ht="11.25">
      <c r="A254" s="247"/>
      <c r="B254" s="247"/>
      <c r="C254" s="247"/>
      <c r="D254" s="276"/>
      <c r="E254" s="276"/>
      <c r="F254" s="276"/>
      <c r="G254" s="276"/>
      <c r="H254" s="276"/>
      <c r="I254" s="276"/>
      <c r="J254" s="276"/>
      <c r="K254" s="276"/>
      <c r="L254" s="276"/>
      <c r="M254" s="276"/>
      <c r="N254" s="276"/>
      <c r="O254" s="276"/>
      <c r="P254" s="276"/>
      <c r="Q254" s="139"/>
      <c r="R254" s="139"/>
      <c r="S254" s="139"/>
      <c r="T254" s="139"/>
      <c r="U254" s="139"/>
      <c r="V254" s="139"/>
      <c r="W254" s="139"/>
    </row>
    <row r="255" spans="1:23" ht="11.25">
      <c r="A255" s="247"/>
      <c r="B255" s="247"/>
      <c r="C255" s="247"/>
      <c r="D255" s="276"/>
      <c r="E255" s="276"/>
      <c r="F255" s="276"/>
      <c r="G255" s="276"/>
      <c r="H255" s="276"/>
      <c r="I255" s="276"/>
      <c r="J255" s="276"/>
      <c r="K255" s="276"/>
      <c r="L255" s="276"/>
      <c r="M255" s="276"/>
      <c r="N255" s="276"/>
      <c r="O255" s="276"/>
      <c r="P255" s="276"/>
      <c r="Q255" s="139"/>
      <c r="R255" s="139"/>
      <c r="S255" s="139"/>
      <c r="T255" s="139"/>
      <c r="U255" s="139"/>
      <c r="V255" s="139"/>
      <c r="W255" s="139"/>
    </row>
    <row r="256" spans="1:23" ht="11.25">
      <c r="A256" s="247"/>
      <c r="B256" s="247"/>
      <c r="C256" s="247"/>
      <c r="D256" s="276"/>
      <c r="E256" s="276"/>
      <c r="F256" s="276"/>
      <c r="G256" s="276"/>
      <c r="H256" s="276"/>
      <c r="I256" s="276"/>
      <c r="J256" s="276"/>
      <c r="K256" s="276"/>
      <c r="L256" s="276"/>
      <c r="M256" s="276"/>
      <c r="N256" s="276"/>
      <c r="O256" s="276"/>
      <c r="P256" s="276"/>
      <c r="Q256" s="139"/>
      <c r="R256" s="139">
        <v>250</v>
      </c>
      <c r="S256" s="139">
        <f t="shared" si="14"/>
        <v>250</v>
      </c>
      <c r="T256" s="139"/>
      <c r="U256" s="139"/>
      <c r="V256" s="139"/>
      <c r="W256" s="139"/>
    </row>
    <row r="257" spans="1:23" ht="11.25">
      <c r="A257" s="247"/>
      <c r="B257" s="247"/>
      <c r="C257" s="247"/>
      <c r="D257" s="276"/>
      <c r="E257" s="276"/>
      <c r="F257" s="276"/>
      <c r="G257" s="276"/>
      <c r="H257" s="276"/>
      <c r="I257" s="276"/>
      <c r="J257" s="276"/>
      <c r="K257" s="276"/>
      <c r="L257" s="276"/>
      <c r="M257" s="276"/>
      <c r="N257" s="276"/>
      <c r="O257" s="276"/>
      <c r="P257" s="276"/>
      <c r="Q257" s="139"/>
      <c r="R257" s="139">
        <v>0</v>
      </c>
      <c r="S257" s="139">
        <f t="shared" si="14"/>
        <v>0</v>
      </c>
      <c r="T257" s="139"/>
      <c r="U257" s="139"/>
      <c r="V257" s="139"/>
      <c r="W257" s="139"/>
    </row>
    <row r="258" spans="1:23" ht="11.25">
      <c r="A258" s="247"/>
      <c r="B258" s="247"/>
      <c r="C258" s="247"/>
      <c r="D258" s="276"/>
      <c r="E258" s="276"/>
      <c r="F258" s="276"/>
      <c r="G258" s="276"/>
      <c r="H258" s="276"/>
      <c r="I258" s="276"/>
      <c r="J258" s="276"/>
      <c r="K258" s="276"/>
      <c r="L258" s="276"/>
      <c r="M258" s="276"/>
      <c r="N258" s="276"/>
      <c r="O258" s="276"/>
      <c r="P258" s="276"/>
      <c r="Q258" s="139"/>
      <c r="R258" s="139">
        <v>0</v>
      </c>
      <c r="S258" s="139">
        <f t="shared" si="14"/>
        <v>0</v>
      </c>
      <c r="T258" s="139"/>
      <c r="U258" s="139"/>
      <c r="V258" s="139"/>
      <c r="W258" s="139"/>
    </row>
    <row r="259" spans="1:23" ht="11.25">
      <c r="A259" s="247"/>
      <c r="B259" s="247"/>
      <c r="C259" s="247"/>
      <c r="D259" s="276"/>
      <c r="E259" s="276"/>
      <c r="F259" s="276"/>
      <c r="G259" s="276"/>
      <c r="H259" s="276"/>
      <c r="I259" s="276"/>
      <c r="J259" s="276"/>
      <c r="K259" s="276"/>
      <c r="L259" s="276"/>
      <c r="M259" s="276"/>
      <c r="N259" s="276"/>
      <c r="O259" s="276"/>
      <c r="P259" s="276"/>
      <c r="Q259" s="139"/>
      <c r="R259" s="139">
        <v>0</v>
      </c>
      <c r="S259" s="139">
        <f t="shared" si="14"/>
        <v>0</v>
      </c>
      <c r="T259" s="139"/>
      <c r="U259" s="139"/>
      <c r="V259" s="139"/>
      <c r="W259" s="139"/>
    </row>
    <row r="260" spans="1:23" ht="11.25">
      <c r="A260" s="247"/>
      <c r="B260" s="247"/>
      <c r="C260" s="247"/>
      <c r="D260" s="276"/>
      <c r="E260" s="276"/>
      <c r="F260" s="276"/>
      <c r="G260" s="276"/>
      <c r="H260" s="276"/>
      <c r="I260" s="276"/>
      <c r="J260" s="276"/>
      <c r="K260" s="276"/>
      <c r="L260" s="276"/>
      <c r="M260" s="276"/>
      <c r="N260" s="276"/>
      <c r="O260" s="276"/>
      <c r="P260" s="276"/>
      <c r="Q260" s="139"/>
      <c r="R260" s="139">
        <v>0</v>
      </c>
      <c r="S260" s="139">
        <f t="shared" si="14"/>
        <v>0</v>
      </c>
      <c r="T260" s="139"/>
      <c r="U260" s="139"/>
      <c r="V260" s="139"/>
      <c r="W260" s="139"/>
    </row>
    <row r="261" spans="1:23" ht="11.25">
      <c r="A261" s="247"/>
      <c r="B261" s="247"/>
      <c r="C261" s="247"/>
      <c r="D261" s="276"/>
      <c r="E261" s="276"/>
      <c r="F261" s="276"/>
      <c r="G261" s="276"/>
      <c r="H261" s="276"/>
      <c r="I261" s="276"/>
      <c r="J261" s="276"/>
      <c r="K261" s="276"/>
      <c r="L261" s="276"/>
      <c r="M261" s="276"/>
      <c r="N261" s="276"/>
      <c r="O261" s="276"/>
      <c r="P261" s="276"/>
      <c r="Q261" s="139"/>
      <c r="R261" s="139">
        <v>0</v>
      </c>
      <c r="S261" s="139">
        <f t="shared" si="14"/>
        <v>0</v>
      </c>
      <c r="T261" s="139"/>
      <c r="U261" s="139"/>
      <c r="V261" s="139"/>
      <c r="W261" s="139"/>
    </row>
    <row r="262" spans="1:23" ht="11.25">
      <c r="A262" s="247"/>
      <c r="B262" s="247"/>
      <c r="C262" s="247"/>
      <c r="D262" s="276"/>
      <c r="E262" s="276"/>
      <c r="F262" s="276"/>
      <c r="G262" s="276"/>
      <c r="H262" s="276"/>
      <c r="I262" s="276"/>
      <c r="J262" s="276"/>
      <c r="K262" s="276"/>
      <c r="L262" s="276"/>
      <c r="M262" s="276"/>
      <c r="N262" s="276"/>
      <c r="O262" s="276"/>
      <c r="P262" s="276"/>
      <c r="Q262" s="139"/>
      <c r="R262" s="139"/>
      <c r="S262" s="139"/>
      <c r="T262" s="139"/>
      <c r="U262" s="139"/>
      <c r="V262" s="139"/>
      <c r="W262" s="139"/>
    </row>
    <row r="263" spans="1:23" ht="11.25">
      <c r="A263" s="247"/>
      <c r="B263" s="247"/>
      <c r="C263" s="247"/>
      <c r="D263" s="276"/>
      <c r="E263" s="276"/>
      <c r="F263" s="276"/>
      <c r="G263" s="276"/>
      <c r="H263" s="276"/>
      <c r="I263" s="276"/>
      <c r="J263" s="276"/>
      <c r="K263" s="276"/>
      <c r="L263" s="276"/>
      <c r="M263" s="276"/>
      <c r="N263" s="276"/>
      <c r="O263" s="276"/>
      <c r="P263" s="276"/>
      <c r="Q263" s="139"/>
      <c r="R263" s="139">
        <v>0</v>
      </c>
      <c r="S263" s="139">
        <f t="shared" si="14"/>
        <v>0</v>
      </c>
      <c r="T263" s="139"/>
      <c r="U263" s="139"/>
      <c r="V263" s="139"/>
      <c r="W263" s="139"/>
    </row>
    <row r="264" spans="1:23" ht="11.25">
      <c r="A264" s="247"/>
      <c r="B264" s="247"/>
      <c r="C264" s="247"/>
      <c r="D264" s="276"/>
      <c r="E264" s="276"/>
      <c r="F264" s="276"/>
      <c r="G264" s="276"/>
      <c r="H264" s="276"/>
      <c r="I264" s="276"/>
      <c r="J264" s="276"/>
      <c r="K264" s="276"/>
      <c r="L264" s="276"/>
      <c r="M264" s="276"/>
      <c r="N264" s="276"/>
      <c r="O264" s="276"/>
      <c r="P264" s="276"/>
      <c r="Q264" s="139"/>
      <c r="R264" s="139">
        <v>0</v>
      </c>
      <c r="S264" s="139">
        <f t="shared" si="14"/>
        <v>0</v>
      </c>
      <c r="T264" s="139"/>
      <c r="U264" s="139"/>
      <c r="V264" s="139"/>
      <c r="W264" s="139"/>
    </row>
    <row r="265" spans="1:23" ht="11.25">
      <c r="A265" s="247"/>
      <c r="B265" s="247"/>
      <c r="C265" s="247"/>
      <c r="D265" s="276"/>
      <c r="E265" s="276"/>
      <c r="F265" s="276"/>
      <c r="G265" s="276"/>
      <c r="H265" s="276"/>
      <c r="I265" s="276"/>
      <c r="J265" s="276"/>
      <c r="K265" s="276"/>
      <c r="L265" s="276"/>
      <c r="M265" s="276"/>
      <c r="N265" s="276"/>
      <c r="O265" s="276"/>
      <c r="P265" s="276"/>
      <c r="Q265" s="139"/>
      <c r="R265" s="139">
        <v>18000</v>
      </c>
      <c r="S265" s="139">
        <f t="shared" si="14"/>
        <v>18000</v>
      </c>
      <c r="T265" s="139"/>
      <c r="U265" s="150"/>
      <c r="V265" s="139"/>
      <c r="W265" s="139"/>
    </row>
    <row r="266" spans="1:23" ht="11.25">
      <c r="A266" s="247"/>
      <c r="B266" s="247"/>
      <c r="C266" s="247"/>
      <c r="D266" s="276"/>
      <c r="E266" s="276"/>
      <c r="F266" s="276"/>
      <c r="G266" s="276"/>
      <c r="H266" s="276"/>
      <c r="I266" s="276"/>
      <c r="J266" s="276"/>
      <c r="K266" s="276"/>
      <c r="L266" s="276"/>
      <c r="M266" s="276"/>
      <c r="N266" s="276"/>
      <c r="O266" s="276"/>
      <c r="P266" s="276"/>
      <c r="Q266" s="139"/>
      <c r="R266" s="142">
        <v>0</v>
      </c>
      <c r="S266" s="142">
        <f t="shared" si="14"/>
        <v>0</v>
      </c>
      <c r="T266" s="139"/>
      <c r="U266" s="139"/>
      <c r="V266" s="139"/>
      <c r="W266" s="139"/>
    </row>
    <row r="267" spans="4:23" s="145" customFormat="1" ht="11.25">
      <c r="D267" s="146"/>
      <c r="E267" s="146"/>
      <c r="F267" s="171"/>
      <c r="G267" s="171"/>
      <c r="H267" s="171"/>
      <c r="I267" s="171"/>
      <c r="J267" s="171"/>
      <c r="K267" s="171"/>
      <c r="L267" s="171"/>
      <c r="M267" s="171"/>
      <c r="N267" s="171"/>
      <c r="O267" s="171"/>
      <c r="P267" s="171"/>
      <c r="R267" s="146">
        <f>SUM(R226:R266)</f>
        <v>321120</v>
      </c>
      <c r="S267" s="146">
        <f>SUM(S226:S266)</f>
        <v>321120</v>
      </c>
      <c r="T267" s="148"/>
      <c r="U267" s="148"/>
      <c r="V267" s="148"/>
      <c r="W267" s="148"/>
    </row>
    <row r="268" spans="1:23" ht="11.25">
      <c r="A268" s="247"/>
      <c r="B268" s="247"/>
      <c r="C268" s="247"/>
      <c r="D268" s="275"/>
      <c r="E268" s="275"/>
      <c r="F268" s="275"/>
      <c r="G268" s="275"/>
      <c r="H268" s="275"/>
      <c r="I268" s="275"/>
      <c r="J268" s="275"/>
      <c r="K268" s="275"/>
      <c r="L268" s="275"/>
      <c r="M268" s="275"/>
      <c r="N268" s="275"/>
      <c r="O268" s="276"/>
      <c r="P268" s="276"/>
      <c r="Q268" s="139"/>
      <c r="R268" s="139"/>
      <c r="S268" s="139"/>
      <c r="T268" s="139"/>
      <c r="U268" s="139"/>
      <c r="V268" s="139"/>
      <c r="W268" s="139"/>
    </row>
    <row r="269" spans="1:23" s="129" customFormat="1" ht="12" thickBot="1">
      <c r="A269" s="145"/>
      <c r="B269" s="145"/>
      <c r="C269" s="145"/>
      <c r="D269" s="148"/>
      <c r="E269" s="148"/>
      <c r="F269" s="278"/>
      <c r="G269" s="278"/>
      <c r="H269" s="278"/>
      <c r="I269" s="278"/>
      <c r="J269" s="278"/>
      <c r="K269" s="278"/>
      <c r="L269" s="278"/>
      <c r="M269" s="278"/>
      <c r="N269" s="278"/>
      <c r="O269" s="278"/>
      <c r="P269" s="278"/>
      <c r="Q269" s="147"/>
      <c r="R269" s="152">
        <f>+R224-R267</f>
        <v>-174470</v>
      </c>
      <c r="S269" s="152">
        <f>+P269-R269</f>
        <v>174470</v>
      </c>
      <c r="T269" s="147"/>
      <c r="U269" s="147"/>
      <c r="V269" s="147"/>
      <c r="W269" s="147"/>
    </row>
    <row r="270" spans="1:23" ht="12" thickTop="1">
      <c r="A270" s="247"/>
      <c r="B270" s="247"/>
      <c r="C270" s="247"/>
      <c r="D270" s="275"/>
      <c r="E270" s="275"/>
      <c r="F270" s="275"/>
      <c r="G270" s="275"/>
      <c r="H270" s="275"/>
      <c r="I270" s="275"/>
      <c r="J270" s="275"/>
      <c r="K270" s="275"/>
      <c r="L270" s="275"/>
      <c r="M270" s="275"/>
      <c r="N270" s="275"/>
      <c r="O270" s="276"/>
      <c r="P270" s="276"/>
      <c r="Q270" s="139"/>
      <c r="R270" s="139"/>
      <c r="S270" s="139"/>
      <c r="T270" s="139"/>
      <c r="U270" s="139"/>
      <c r="V270" s="139"/>
      <c r="W270" s="139"/>
    </row>
    <row r="271" spans="1:23" ht="11.25">
      <c r="A271" s="247"/>
      <c r="B271" s="247"/>
      <c r="C271" s="247"/>
      <c r="D271" s="275"/>
      <c r="E271" s="275"/>
      <c r="F271" s="275"/>
      <c r="G271" s="275"/>
      <c r="H271" s="275"/>
      <c r="I271" s="275"/>
      <c r="J271" s="275"/>
      <c r="K271" s="275"/>
      <c r="L271" s="275"/>
      <c r="M271" s="275"/>
      <c r="N271" s="275"/>
      <c r="O271" s="276"/>
      <c r="P271" s="276"/>
      <c r="Q271" s="139"/>
      <c r="R271" s="139"/>
      <c r="S271" s="139"/>
      <c r="T271" s="139"/>
      <c r="U271" s="139"/>
      <c r="V271" s="139"/>
      <c r="W271" s="139"/>
    </row>
    <row r="272" spans="1:23" ht="11.25">
      <c r="A272" s="247"/>
      <c r="B272" s="247"/>
      <c r="C272" s="247"/>
      <c r="D272" s="275"/>
      <c r="E272" s="275"/>
      <c r="F272" s="275"/>
      <c r="G272" s="275"/>
      <c r="H272" s="275"/>
      <c r="I272" s="275"/>
      <c r="J272" s="275"/>
      <c r="K272" s="275"/>
      <c r="L272" s="275"/>
      <c r="M272" s="275"/>
      <c r="N272" s="275"/>
      <c r="O272" s="276"/>
      <c r="P272" s="276"/>
      <c r="Q272" s="139"/>
      <c r="R272" s="139"/>
      <c r="S272" s="139"/>
      <c r="T272" s="139"/>
      <c r="U272" s="139"/>
      <c r="V272" s="139"/>
      <c r="W272" s="139"/>
    </row>
    <row r="273" spans="1:21" s="129" customFormat="1" ht="11.25">
      <c r="A273" s="145"/>
      <c r="B273" s="269"/>
      <c r="C273" s="145"/>
      <c r="D273" s="270"/>
      <c r="E273" s="270"/>
      <c r="F273" s="270"/>
      <c r="G273" s="270"/>
      <c r="H273" s="270"/>
      <c r="I273" s="270"/>
      <c r="J273" s="270"/>
      <c r="K273" s="270"/>
      <c r="L273" s="270"/>
      <c r="M273" s="270"/>
      <c r="N273" s="270"/>
      <c r="O273" s="271"/>
      <c r="P273" s="271"/>
      <c r="Q273" s="165"/>
      <c r="R273" s="167" t="s">
        <v>56</v>
      </c>
      <c r="S273" s="167"/>
      <c r="T273" s="165"/>
      <c r="U273" s="165"/>
    </row>
    <row r="274" spans="1:21" s="133" customFormat="1" ht="11.25">
      <c r="A274" s="145"/>
      <c r="B274" s="269"/>
      <c r="C274" s="269"/>
      <c r="D274" s="272"/>
      <c r="E274" s="272"/>
      <c r="F274" s="272"/>
      <c r="G274" s="272"/>
      <c r="H274" s="272"/>
      <c r="I274" s="272"/>
      <c r="J274" s="272"/>
      <c r="K274" s="272"/>
      <c r="L274" s="272"/>
      <c r="M274" s="272"/>
      <c r="N274" s="272"/>
      <c r="O274" s="273"/>
      <c r="P274" s="273"/>
      <c r="Q274" s="166"/>
      <c r="R274" s="168" t="s">
        <v>57</v>
      </c>
      <c r="S274" s="168" t="s">
        <v>68</v>
      </c>
      <c r="T274" s="166"/>
      <c r="U274" s="169" t="s">
        <v>70</v>
      </c>
    </row>
    <row r="275" spans="1:16" ht="5.25" customHeight="1">
      <c r="A275" s="247"/>
      <c r="B275" s="247"/>
      <c r="C275" s="247"/>
      <c r="D275" s="247"/>
      <c r="E275" s="247"/>
      <c r="F275" s="247"/>
      <c r="G275" s="247"/>
      <c r="H275" s="247"/>
      <c r="I275" s="247"/>
      <c r="J275" s="247"/>
      <c r="K275" s="247"/>
      <c r="L275" s="247"/>
      <c r="M275" s="247"/>
      <c r="N275" s="247"/>
      <c r="O275" s="250"/>
      <c r="P275" s="250"/>
    </row>
    <row r="276" spans="1:23" ht="11.25">
      <c r="A276" s="145"/>
      <c r="B276" s="247"/>
      <c r="C276" s="247"/>
      <c r="D276" s="276"/>
      <c r="E276" s="276"/>
      <c r="F276" s="276"/>
      <c r="G276" s="276"/>
      <c r="H276" s="276"/>
      <c r="I276" s="276"/>
      <c r="J276" s="276"/>
      <c r="K276" s="276"/>
      <c r="L276" s="276"/>
      <c r="M276" s="276"/>
      <c r="N276" s="276"/>
      <c r="O276" s="276"/>
      <c r="P276" s="276"/>
      <c r="Q276" s="139"/>
      <c r="R276" s="139">
        <v>85000</v>
      </c>
      <c r="S276" s="139">
        <f>+P276-R276</f>
        <v>-85000</v>
      </c>
      <c r="T276" s="139"/>
      <c r="U276" s="139"/>
      <c r="V276" s="139"/>
      <c r="W276" s="139"/>
    </row>
    <row r="277" spans="1:23" ht="11.25">
      <c r="A277" s="247"/>
      <c r="B277" s="247"/>
      <c r="C277" s="247"/>
      <c r="D277" s="276"/>
      <c r="E277" s="276"/>
      <c r="F277" s="276"/>
      <c r="G277" s="276"/>
      <c r="H277" s="276"/>
      <c r="I277" s="276"/>
      <c r="J277" s="276"/>
      <c r="K277" s="276"/>
      <c r="L277" s="276"/>
      <c r="M277" s="276"/>
      <c r="N277" s="276"/>
      <c r="O277" s="276"/>
      <c r="P277" s="276"/>
      <c r="Q277" s="139"/>
      <c r="R277" s="139">
        <v>0</v>
      </c>
      <c r="S277" s="139">
        <f>+P277-R277</f>
        <v>0</v>
      </c>
      <c r="T277" s="139"/>
      <c r="U277" s="139"/>
      <c r="V277" s="139"/>
      <c r="W277" s="139"/>
    </row>
    <row r="278" spans="1:23" ht="11.25">
      <c r="A278" s="247"/>
      <c r="B278" s="247"/>
      <c r="C278" s="247"/>
      <c r="D278" s="276"/>
      <c r="E278" s="276"/>
      <c r="F278" s="276"/>
      <c r="G278" s="276"/>
      <c r="H278" s="276"/>
      <c r="I278" s="276"/>
      <c r="J278" s="276"/>
      <c r="K278" s="276"/>
      <c r="L278" s="276"/>
      <c r="M278" s="276"/>
      <c r="N278" s="276"/>
      <c r="O278" s="276"/>
      <c r="P278" s="276"/>
      <c r="Q278" s="139"/>
      <c r="R278" s="139">
        <v>0</v>
      </c>
      <c r="S278" s="139">
        <f>+P278-R278</f>
        <v>0</v>
      </c>
      <c r="T278" s="139"/>
      <c r="U278" s="139"/>
      <c r="V278" s="139"/>
      <c r="W278" s="139"/>
    </row>
    <row r="279" spans="1:23" ht="11.25">
      <c r="A279" s="247"/>
      <c r="B279" s="247"/>
      <c r="C279" s="247"/>
      <c r="D279" s="276"/>
      <c r="E279" s="276"/>
      <c r="F279" s="276"/>
      <c r="G279" s="276"/>
      <c r="H279" s="276"/>
      <c r="I279" s="276"/>
      <c r="J279" s="276"/>
      <c r="K279" s="276"/>
      <c r="L279" s="276"/>
      <c r="M279" s="276"/>
      <c r="N279" s="276"/>
      <c r="O279" s="276"/>
      <c r="P279" s="276"/>
      <c r="Q279" s="139"/>
      <c r="R279" s="139">
        <v>18000</v>
      </c>
      <c r="S279" s="139">
        <f>+P279-R279</f>
        <v>-18000</v>
      </c>
      <c r="T279" s="139"/>
      <c r="U279" s="139"/>
      <c r="V279" s="139"/>
      <c r="W279" s="139"/>
    </row>
    <row r="280" spans="1:23" ht="11.25">
      <c r="A280" s="247"/>
      <c r="B280" s="247"/>
      <c r="C280" s="247"/>
      <c r="D280" s="276"/>
      <c r="E280" s="276"/>
      <c r="F280" s="276"/>
      <c r="G280" s="276"/>
      <c r="H280" s="276"/>
      <c r="I280" s="276"/>
      <c r="J280" s="276"/>
      <c r="K280" s="276"/>
      <c r="L280" s="276"/>
      <c r="M280" s="276"/>
      <c r="N280" s="276"/>
      <c r="O280" s="276"/>
      <c r="P280" s="276"/>
      <c r="Q280" s="139"/>
      <c r="R280" s="139">
        <v>0</v>
      </c>
      <c r="S280" s="139">
        <f>+P280-R280</f>
        <v>0</v>
      </c>
      <c r="T280" s="139"/>
      <c r="U280" s="139"/>
      <c r="V280" s="139"/>
      <c r="W280" s="139"/>
    </row>
    <row r="281" spans="1:23" ht="11.25">
      <c r="A281" s="247"/>
      <c r="B281" s="247"/>
      <c r="C281" s="247"/>
      <c r="D281" s="276"/>
      <c r="E281" s="276"/>
      <c r="F281" s="276"/>
      <c r="G281" s="276"/>
      <c r="H281" s="276"/>
      <c r="I281" s="276"/>
      <c r="J281" s="276"/>
      <c r="K281" s="276"/>
      <c r="L281" s="276"/>
      <c r="M281" s="276"/>
      <c r="N281" s="276"/>
      <c r="O281" s="276"/>
      <c r="P281" s="276"/>
      <c r="Q281" s="139"/>
      <c r="R281" s="139">
        <v>18000</v>
      </c>
      <c r="S281" s="139">
        <f aca="true" t="shared" si="15" ref="S281:S291">+P281-R281</f>
        <v>-18000</v>
      </c>
      <c r="T281" s="139"/>
      <c r="U281" s="139"/>
      <c r="V281" s="139"/>
      <c r="W281" s="139"/>
    </row>
    <row r="282" spans="1:23" ht="11.25">
      <c r="A282" s="247"/>
      <c r="B282" s="247"/>
      <c r="C282" s="247"/>
      <c r="D282" s="276"/>
      <c r="E282" s="276"/>
      <c r="F282" s="276"/>
      <c r="G282" s="276"/>
      <c r="H282" s="276"/>
      <c r="I282" s="276"/>
      <c r="J282" s="276"/>
      <c r="K282" s="276"/>
      <c r="L282" s="276"/>
      <c r="M282" s="276"/>
      <c r="N282" s="276"/>
      <c r="O282" s="276"/>
      <c r="P282" s="276"/>
      <c r="Q282" s="139"/>
      <c r="R282" s="139">
        <v>0</v>
      </c>
      <c r="S282" s="139">
        <f t="shared" si="15"/>
        <v>0</v>
      </c>
      <c r="T282" s="139"/>
      <c r="U282" s="139"/>
      <c r="V282" s="139"/>
      <c r="W282" s="139"/>
    </row>
    <row r="283" spans="1:23" ht="11.25">
      <c r="A283" s="247"/>
      <c r="B283" s="247"/>
      <c r="C283" s="268"/>
      <c r="D283" s="276"/>
      <c r="E283" s="276"/>
      <c r="F283" s="276"/>
      <c r="G283" s="276"/>
      <c r="H283" s="276"/>
      <c r="I283" s="276"/>
      <c r="J283" s="276"/>
      <c r="K283" s="276"/>
      <c r="L283" s="276"/>
      <c r="M283" s="276"/>
      <c r="N283" s="276"/>
      <c r="O283" s="276"/>
      <c r="P283" s="276"/>
      <c r="Q283" s="139"/>
      <c r="R283" s="139">
        <v>0</v>
      </c>
      <c r="S283" s="139">
        <f t="shared" si="15"/>
        <v>0</v>
      </c>
      <c r="T283" s="139"/>
      <c r="U283" s="139"/>
      <c r="V283" s="139"/>
      <c r="W283" s="139"/>
    </row>
    <row r="284" spans="1:23" ht="11.25">
      <c r="A284" s="247"/>
      <c r="B284" s="247"/>
      <c r="C284" s="247"/>
      <c r="D284" s="276"/>
      <c r="E284" s="276"/>
      <c r="F284" s="276"/>
      <c r="G284" s="276"/>
      <c r="H284" s="276"/>
      <c r="I284" s="276"/>
      <c r="J284" s="276"/>
      <c r="K284" s="276"/>
      <c r="L284" s="276"/>
      <c r="M284" s="276"/>
      <c r="N284" s="276"/>
      <c r="O284" s="276"/>
      <c r="P284" s="276"/>
      <c r="Q284" s="139"/>
      <c r="R284" s="139">
        <v>0</v>
      </c>
      <c r="S284" s="139">
        <f t="shared" si="15"/>
        <v>0</v>
      </c>
      <c r="T284" s="139"/>
      <c r="U284" s="139"/>
      <c r="V284" s="139"/>
      <c r="W284" s="139"/>
    </row>
    <row r="285" spans="1:23" ht="11.25">
      <c r="A285" s="247"/>
      <c r="B285" s="247"/>
      <c r="C285" s="247"/>
      <c r="D285" s="276"/>
      <c r="E285" s="276"/>
      <c r="F285" s="276"/>
      <c r="G285" s="276"/>
      <c r="H285" s="276"/>
      <c r="I285" s="276"/>
      <c r="J285" s="276"/>
      <c r="K285" s="276"/>
      <c r="L285" s="276"/>
      <c r="M285" s="276"/>
      <c r="N285" s="276"/>
      <c r="O285" s="276"/>
      <c r="P285" s="276"/>
      <c r="Q285" s="139"/>
      <c r="R285" s="139">
        <v>250</v>
      </c>
      <c r="S285" s="139">
        <f t="shared" si="15"/>
        <v>-250</v>
      </c>
      <c r="T285" s="139"/>
      <c r="U285" s="139"/>
      <c r="V285" s="139"/>
      <c r="W285" s="139"/>
    </row>
    <row r="286" spans="1:23" ht="11.25">
      <c r="A286" s="247"/>
      <c r="B286" s="247"/>
      <c r="C286" s="247"/>
      <c r="D286" s="276"/>
      <c r="E286" s="276"/>
      <c r="F286" s="276"/>
      <c r="G286" s="276"/>
      <c r="H286" s="276"/>
      <c r="I286" s="276"/>
      <c r="J286" s="276"/>
      <c r="K286" s="276"/>
      <c r="L286" s="276"/>
      <c r="M286" s="276"/>
      <c r="N286" s="276"/>
      <c r="O286" s="276"/>
      <c r="P286" s="276"/>
      <c r="Q286" s="139"/>
      <c r="R286" s="139">
        <v>0</v>
      </c>
      <c r="S286" s="139">
        <f t="shared" si="15"/>
        <v>0</v>
      </c>
      <c r="T286" s="139"/>
      <c r="U286" s="139"/>
      <c r="V286" s="139"/>
      <c r="W286" s="139"/>
    </row>
    <row r="287" spans="1:23" ht="11.25">
      <c r="A287" s="247"/>
      <c r="B287" s="247"/>
      <c r="C287" s="247"/>
      <c r="D287" s="276"/>
      <c r="E287" s="276"/>
      <c r="F287" s="276"/>
      <c r="G287" s="276"/>
      <c r="H287" s="276"/>
      <c r="I287" s="276"/>
      <c r="J287" s="276"/>
      <c r="K287" s="276"/>
      <c r="L287" s="276"/>
      <c r="M287" s="276"/>
      <c r="N287" s="276"/>
      <c r="O287" s="276"/>
      <c r="P287" s="276"/>
      <c r="Q287" s="139"/>
      <c r="R287" s="139">
        <v>0</v>
      </c>
      <c r="S287" s="139">
        <f t="shared" si="15"/>
        <v>0</v>
      </c>
      <c r="T287" s="139"/>
      <c r="U287" s="139"/>
      <c r="V287" s="139"/>
      <c r="W287" s="139"/>
    </row>
    <row r="288" spans="1:23" ht="11.25">
      <c r="A288" s="247"/>
      <c r="B288" s="247"/>
      <c r="C288" s="247"/>
      <c r="D288" s="276"/>
      <c r="E288" s="276"/>
      <c r="F288" s="276"/>
      <c r="G288" s="276"/>
      <c r="H288" s="276"/>
      <c r="I288" s="276"/>
      <c r="J288" s="276"/>
      <c r="K288" s="276"/>
      <c r="L288" s="276"/>
      <c r="M288" s="276"/>
      <c r="N288" s="276"/>
      <c r="O288" s="276"/>
      <c r="P288" s="276"/>
      <c r="Q288" s="139"/>
      <c r="R288" s="139">
        <v>25400</v>
      </c>
      <c r="S288" s="139">
        <f t="shared" si="15"/>
        <v>-25400</v>
      </c>
      <c r="T288" s="139"/>
      <c r="U288" s="139"/>
      <c r="V288" s="139"/>
      <c r="W288" s="139"/>
    </row>
    <row r="289" spans="1:23" ht="11.25">
      <c r="A289" s="247"/>
      <c r="B289" s="247"/>
      <c r="C289" s="247"/>
      <c r="D289" s="276"/>
      <c r="E289" s="276"/>
      <c r="F289" s="276"/>
      <c r="G289" s="276"/>
      <c r="H289" s="276"/>
      <c r="I289" s="276"/>
      <c r="J289" s="276"/>
      <c r="K289" s="276"/>
      <c r="L289" s="276"/>
      <c r="M289" s="276"/>
      <c r="N289" s="276"/>
      <c r="O289" s="276"/>
      <c r="P289" s="276"/>
      <c r="Q289" s="139"/>
      <c r="R289" s="142">
        <v>0</v>
      </c>
      <c r="S289" s="142">
        <f t="shared" si="15"/>
        <v>0</v>
      </c>
      <c r="T289" s="139"/>
      <c r="U289" s="139"/>
      <c r="V289" s="139"/>
      <c r="W289" s="139"/>
    </row>
    <row r="290" spans="2:23" s="145" customFormat="1" ht="11.25">
      <c r="B290" s="247"/>
      <c r="D290" s="276"/>
      <c r="E290" s="276"/>
      <c r="F290" s="276"/>
      <c r="G290" s="276"/>
      <c r="H290" s="276"/>
      <c r="I290" s="276"/>
      <c r="J290" s="276"/>
      <c r="K290" s="276"/>
      <c r="L290" s="276"/>
      <c r="M290" s="276"/>
      <c r="N290" s="276"/>
      <c r="O290" s="276"/>
      <c r="P290" s="276"/>
      <c r="Q290" s="139"/>
      <c r="R290" s="146">
        <f>SUM(R275:R288)</f>
        <v>146650</v>
      </c>
      <c r="S290" s="147">
        <f>+P290-R290</f>
        <v>-146650</v>
      </c>
      <c r="T290" s="148"/>
      <c r="U290" s="148"/>
      <c r="V290" s="148"/>
      <c r="W290" s="148"/>
    </row>
    <row r="291" spans="2:23" s="145" customFormat="1" ht="11.25">
      <c r="B291" s="247"/>
      <c r="D291" s="171"/>
      <c r="E291" s="171"/>
      <c r="F291" s="171"/>
      <c r="G291" s="171"/>
      <c r="H291" s="171"/>
      <c r="I291" s="171"/>
      <c r="J291" s="171"/>
      <c r="K291" s="171"/>
      <c r="L291" s="171"/>
      <c r="M291" s="171"/>
      <c r="N291" s="171"/>
      <c r="O291" s="171"/>
      <c r="P291" s="171"/>
      <c r="R291" s="146">
        <f>SUM(R276:R289)</f>
        <v>146650</v>
      </c>
      <c r="S291" s="147">
        <f t="shared" si="15"/>
        <v>-146650</v>
      </c>
      <c r="T291" s="148"/>
      <c r="U291" s="148"/>
      <c r="V291" s="148"/>
      <c r="W291" s="148"/>
    </row>
    <row r="292" spans="1:23" ht="11.25">
      <c r="A292" s="247"/>
      <c r="B292" s="247"/>
      <c r="C292" s="247"/>
      <c r="D292" s="275"/>
      <c r="E292" s="275"/>
      <c r="F292" s="275"/>
      <c r="G292" s="275"/>
      <c r="H292" s="275"/>
      <c r="I292" s="275"/>
      <c r="J292" s="275"/>
      <c r="K292" s="275"/>
      <c r="L292" s="275"/>
      <c r="M292" s="275"/>
      <c r="N292" s="275"/>
      <c r="O292" s="276"/>
      <c r="P292" s="276"/>
      <c r="Q292" s="139"/>
      <c r="R292" s="139"/>
      <c r="S292" s="139"/>
      <c r="T292" s="139"/>
      <c r="U292" s="139"/>
      <c r="V292" s="139"/>
      <c r="W292" s="139"/>
    </row>
    <row r="293" spans="1:23" ht="11.25">
      <c r="A293" s="145"/>
      <c r="B293" s="247"/>
      <c r="C293" s="247"/>
      <c r="D293" s="276"/>
      <c r="E293" s="276"/>
      <c r="F293" s="276"/>
      <c r="G293" s="276"/>
      <c r="H293" s="276"/>
      <c r="I293" s="276"/>
      <c r="J293" s="276"/>
      <c r="K293" s="276"/>
      <c r="L293" s="276"/>
      <c r="M293" s="276"/>
      <c r="N293" s="276"/>
      <c r="O293" s="276"/>
      <c r="P293" s="276"/>
      <c r="Q293" s="139"/>
      <c r="R293" s="139"/>
      <c r="S293" s="139"/>
      <c r="T293" s="139"/>
      <c r="U293" s="139"/>
      <c r="V293" s="139"/>
      <c r="W293" s="139"/>
    </row>
    <row r="294" spans="1:23" ht="11.25">
      <c r="A294" s="247"/>
      <c r="B294" s="247"/>
      <c r="C294" s="247"/>
      <c r="D294" s="276"/>
      <c r="E294" s="276"/>
      <c r="F294" s="276"/>
      <c r="G294" s="276"/>
      <c r="H294" s="276"/>
      <c r="I294" s="276"/>
      <c r="J294" s="276"/>
      <c r="K294" s="276"/>
      <c r="L294" s="276"/>
      <c r="M294" s="276"/>
      <c r="N294" s="276"/>
      <c r="O294" s="276"/>
      <c r="P294" s="276"/>
      <c r="Q294" s="139"/>
      <c r="R294" s="139">
        <v>2500</v>
      </c>
      <c r="S294" s="139">
        <f aca="true" t="shared" si="16" ref="S294:S333">+R294-P294</f>
        <v>2500</v>
      </c>
      <c r="T294" s="139"/>
      <c r="U294" s="139"/>
      <c r="V294" s="139"/>
      <c r="W294" s="139"/>
    </row>
    <row r="295" spans="1:23" ht="11.25">
      <c r="A295" s="247"/>
      <c r="B295" s="247"/>
      <c r="C295" s="247"/>
      <c r="D295" s="276"/>
      <c r="E295" s="276"/>
      <c r="F295" s="276"/>
      <c r="G295" s="276"/>
      <c r="H295" s="276"/>
      <c r="I295" s="276"/>
      <c r="J295" s="276"/>
      <c r="K295" s="276"/>
      <c r="L295" s="276"/>
      <c r="M295" s="276"/>
      <c r="N295" s="276"/>
      <c r="O295" s="276"/>
      <c r="P295" s="276"/>
      <c r="Q295" s="139"/>
      <c r="R295" s="139">
        <v>35450</v>
      </c>
      <c r="S295" s="139">
        <f t="shared" si="16"/>
        <v>35450</v>
      </c>
      <c r="T295" s="139"/>
      <c r="U295" s="139"/>
      <c r="V295" s="139"/>
      <c r="W295" s="139"/>
    </row>
    <row r="296" spans="1:23" ht="11.25">
      <c r="A296" s="247"/>
      <c r="B296" s="247"/>
      <c r="C296" s="247"/>
      <c r="D296" s="276"/>
      <c r="E296" s="276"/>
      <c r="F296" s="276"/>
      <c r="G296" s="276"/>
      <c r="H296" s="276"/>
      <c r="I296" s="276"/>
      <c r="J296" s="276"/>
      <c r="K296" s="276"/>
      <c r="L296" s="276"/>
      <c r="M296" s="276"/>
      <c r="N296" s="276"/>
      <c r="O296" s="276"/>
      <c r="P296" s="276"/>
      <c r="Q296" s="139"/>
      <c r="R296" s="139">
        <v>6480</v>
      </c>
      <c r="S296" s="139">
        <f t="shared" si="16"/>
        <v>6480</v>
      </c>
      <c r="T296" s="139"/>
      <c r="U296" s="139"/>
      <c r="V296" s="139"/>
      <c r="W296" s="139"/>
    </row>
    <row r="297" spans="1:23" ht="11.25">
      <c r="A297" s="247"/>
      <c r="B297" s="247"/>
      <c r="C297" s="247"/>
      <c r="D297" s="276"/>
      <c r="E297" s="276"/>
      <c r="F297" s="276"/>
      <c r="G297" s="276"/>
      <c r="H297" s="276"/>
      <c r="I297" s="276"/>
      <c r="J297" s="276"/>
      <c r="K297" s="276"/>
      <c r="L297" s="276"/>
      <c r="M297" s="276"/>
      <c r="N297" s="276"/>
      <c r="O297" s="276"/>
      <c r="P297" s="276"/>
      <c r="Q297" s="139"/>
      <c r="R297" s="139"/>
      <c r="S297" s="139"/>
      <c r="T297" s="139"/>
      <c r="U297" s="139"/>
      <c r="V297" s="139"/>
      <c r="W297" s="139"/>
    </row>
    <row r="298" spans="1:23" ht="11.25">
      <c r="A298" s="247"/>
      <c r="B298" s="247"/>
      <c r="C298" s="247"/>
      <c r="D298" s="276"/>
      <c r="E298" s="276"/>
      <c r="F298" s="276"/>
      <c r="G298" s="276"/>
      <c r="H298" s="276"/>
      <c r="I298" s="276"/>
      <c r="J298" s="276"/>
      <c r="K298" s="276"/>
      <c r="L298" s="276"/>
      <c r="M298" s="276"/>
      <c r="N298" s="276"/>
      <c r="O298" s="276"/>
      <c r="P298" s="276"/>
      <c r="Q298" s="139"/>
      <c r="R298" s="139">
        <v>0</v>
      </c>
      <c r="S298" s="139">
        <f t="shared" si="16"/>
        <v>0</v>
      </c>
      <c r="T298" s="139"/>
      <c r="U298" s="139"/>
      <c r="V298" s="139"/>
      <c r="W298" s="139"/>
    </row>
    <row r="299" spans="1:23" ht="11.25">
      <c r="A299" s="247"/>
      <c r="B299" s="247"/>
      <c r="C299" s="247"/>
      <c r="D299" s="276"/>
      <c r="E299" s="276"/>
      <c r="F299" s="276"/>
      <c r="G299" s="276"/>
      <c r="H299" s="276"/>
      <c r="I299" s="276"/>
      <c r="J299" s="276"/>
      <c r="K299" s="276"/>
      <c r="L299" s="276"/>
      <c r="M299" s="276"/>
      <c r="N299" s="276"/>
      <c r="O299" s="276"/>
      <c r="P299" s="276"/>
      <c r="Q299" s="139"/>
      <c r="R299" s="139">
        <v>10250</v>
      </c>
      <c r="S299" s="139">
        <f t="shared" si="16"/>
        <v>10250</v>
      </c>
      <c r="T299" s="139"/>
      <c r="U299" s="139"/>
      <c r="V299" s="139"/>
      <c r="W299" s="139"/>
    </row>
    <row r="300" spans="1:23" ht="11.25">
      <c r="A300" s="247"/>
      <c r="B300" s="247"/>
      <c r="C300" s="247"/>
      <c r="D300" s="275"/>
      <c r="E300" s="275"/>
      <c r="F300" s="275"/>
      <c r="G300" s="275"/>
      <c r="H300" s="275"/>
      <c r="I300" s="275"/>
      <c r="J300" s="275"/>
      <c r="K300" s="275"/>
      <c r="L300" s="275"/>
      <c r="M300" s="275"/>
      <c r="N300" s="275"/>
      <c r="O300" s="276"/>
      <c r="P300" s="276"/>
      <c r="Q300" s="139"/>
      <c r="R300" s="139"/>
      <c r="S300" s="139"/>
      <c r="T300" s="139"/>
      <c r="U300" s="139"/>
      <c r="V300" s="139"/>
      <c r="W300" s="139"/>
    </row>
    <row r="301" spans="1:23" ht="11.25">
      <c r="A301" s="247"/>
      <c r="B301" s="247"/>
      <c r="C301" s="247"/>
      <c r="D301" s="275"/>
      <c r="E301" s="275"/>
      <c r="F301" s="275"/>
      <c r="G301" s="275"/>
      <c r="H301" s="275"/>
      <c r="I301" s="275"/>
      <c r="J301" s="275"/>
      <c r="K301" s="275"/>
      <c r="L301" s="275"/>
      <c r="M301" s="275"/>
      <c r="N301" s="275"/>
      <c r="O301" s="275"/>
      <c r="P301" s="276"/>
      <c r="Q301" s="139"/>
      <c r="R301" s="139">
        <v>0</v>
      </c>
      <c r="S301" s="139">
        <f t="shared" si="16"/>
        <v>0</v>
      </c>
      <c r="T301" s="139"/>
      <c r="U301" s="139"/>
      <c r="V301" s="139"/>
      <c r="W301" s="139"/>
    </row>
    <row r="302" spans="1:23" ht="11.25">
      <c r="A302" s="247"/>
      <c r="B302" s="247"/>
      <c r="C302" s="247"/>
      <c r="D302" s="275"/>
      <c r="E302" s="275"/>
      <c r="F302" s="275"/>
      <c r="G302" s="275"/>
      <c r="H302" s="275"/>
      <c r="I302" s="276"/>
      <c r="J302" s="276"/>
      <c r="K302" s="276"/>
      <c r="L302" s="276"/>
      <c r="M302" s="276"/>
      <c r="N302" s="276"/>
      <c r="O302" s="276"/>
      <c r="P302" s="276"/>
      <c r="Q302" s="139"/>
      <c r="R302" s="139">
        <v>1500</v>
      </c>
      <c r="S302" s="139">
        <f t="shared" si="16"/>
        <v>1500</v>
      </c>
      <c r="T302" s="139"/>
      <c r="U302" s="139"/>
      <c r="V302" s="139"/>
      <c r="W302" s="139"/>
    </row>
    <row r="303" spans="1:23" ht="11.25">
      <c r="A303" s="247"/>
      <c r="B303" s="247"/>
      <c r="C303" s="247"/>
      <c r="D303" s="275"/>
      <c r="E303" s="275"/>
      <c r="F303" s="275"/>
      <c r="G303" s="275"/>
      <c r="H303" s="275"/>
      <c r="I303" s="276"/>
      <c r="J303" s="276"/>
      <c r="K303" s="276"/>
      <c r="L303" s="276"/>
      <c r="M303" s="276"/>
      <c r="N303" s="276"/>
      <c r="O303" s="276"/>
      <c r="P303" s="276"/>
      <c r="Q303" s="139"/>
      <c r="R303" s="139">
        <v>2900</v>
      </c>
      <c r="S303" s="139">
        <f t="shared" si="16"/>
        <v>2900</v>
      </c>
      <c r="T303" s="139"/>
      <c r="U303" s="139"/>
      <c r="V303" s="139"/>
      <c r="W303" s="139"/>
    </row>
    <row r="304" spans="1:23" ht="11.25">
      <c r="A304" s="247"/>
      <c r="B304" s="247"/>
      <c r="C304" s="247"/>
      <c r="D304" s="275"/>
      <c r="E304" s="275"/>
      <c r="F304" s="275"/>
      <c r="G304" s="275"/>
      <c r="H304" s="275"/>
      <c r="I304" s="276"/>
      <c r="J304" s="276"/>
      <c r="K304" s="276"/>
      <c r="L304" s="276"/>
      <c r="M304" s="276"/>
      <c r="N304" s="276"/>
      <c r="O304" s="276"/>
      <c r="P304" s="276"/>
      <c r="Q304" s="139"/>
      <c r="R304" s="139">
        <v>0</v>
      </c>
      <c r="S304" s="139">
        <f t="shared" si="16"/>
        <v>0</v>
      </c>
      <c r="T304" s="139"/>
      <c r="U304" s="139"/>
      <c r="V304" s="139"/>
      <c r="W304" s="139"/>
    </row>
    <row r="305" spans="1:23" ht="11.25">
      <c r="A305" s="247"/>
      <c r="B305" s="247"/>
      <c r="C305" s="247"/>
      <c r="D305" s="275"/>
      <c r="E305" s="275"/>
      <c r="F305" s="275"/>
      <c r="G305" s="275"/>
      <c r="H305" s="275"/>
      <c r="I305" s="276"/>
      <c r="J305" s="276"/>
      <c r="K305" s="276"/>
      <c r="L305" s="276"/>
      <c r="M305" s="276"/>
      <c r="N305" s="276"/>
      <c r="O305" s="276"/>
      <c r="P305" s="276"/>
      <c r="Q305" s="139"/>
      <c r="R305" s="139">
        <v>20120</v>
      </c>
      <c r="S305" s="139">
        <f t="shared" si="16"/>
        <v>20120</v>
      </c>
      <c r="T305" s="139"/>
      <c r="U305" s="139"/>
      <c r="V305" s="139"/>
      <c r="W305" s="139"/>
    </row>
    <row r="306" spans="1:23" ht="11.25">
      <c r="A306" s="247"/>
      <c r="B306" s="247"/>
      <c r="C306" s="247"/>
      <c r="D306" s="275"/>
      <c r="E306" s="275"/>
      <c r="F306" s="275"/>
      <c r="G306" s="275"/>
      <c r="H306" s="275"/>
      <c r="I306" s="276"/>
      <c r="J306" s="276"/>
      <c r="K306" s="276"/>
      <c r="L306" s="276"/>
      <c r="M306" s="276"/>
      <c r="N306" s="276"/>
      <c r="O306" s="276"/>
      <c r="P306" s="276"/>
      <c r="Q306" s="139"/>
      <c r="R306" s="139">
        <v>2500</v>
      </c>
      <c r="S306" s="139">
        <f t="shared" si="16"/>
        <v>2500</v>
      </c>
      <c r="T306" s="139"/>
      <c r="U306" s="139"/>
      <c r="V306" s="139"/>
      <c r="W306" s="139"/>
    </row>
    <row r="307" spans="1:23" ht="11.25">
      <c r="A307" s="247"/>
      <c r="B307" s="247"/>
      <c r="C307" s="247"/>
      <c r="D307" s="275"/>
      <c r="E307" s="275"/>
      <c r="F307" s="275"/>
      <c r="G307" s="275"/>
      <c r="H307" s="275"/>
      <c r="I307" s="276"/>
      <c r="J307" s="276"/>
      <c r="K307" s="276"/>
      <c r="L307" s="276"/>
      <c r="M307" s="276"/>
      <c r="N307" s="276"/>
      <c r="O307" s="276"/>
      <c r="P307" s="276"/>
      <c r="Q307" s="139"/>
      <c r="R307" s="139">
        <v>6000</v>
      </c>
      <c r="S307" s="139">
        <f t="shared" si="16"/>
        <v>6000</v>
      </c>
      <c r="T307" s="139"/>
      <c r="U307" s="139"/>
      <c r="V307" s="139"/>
      <c r="W307" s="139"/>
    </row>
    <row r="308" spans="1:23" ht="11.25">
      <c r="A308" s="247"/>
      <c r="B308" s="247"/>
      <c r="C308" s="268"/>
      <c r="D308" s="275"/>
      <c r="E308" s="275"/>
      <c r="F308" s="275"/>
      <c r="G308" s="275"/>
      <c r="H308" s="275"/>
      <c r="I308" s="276"/>
      <c r="J308" s="276"/>
      <c r="K308" s="276"/>
      <c r="L308" s="276"/>
      <c r="M308" s="276"/>
      <c r="N308" s="276"/>
      <c r="O308" s="276"/>
      <c r="P308" s="276"/>
      <c r="Q308" s="139"/>
      <c r="R308" s="139">
        <v>0</v>
      </c>
      <c r="S308" s="139">
        <f t="shared" si="16"/>
        <v>0</v>
      </c>
      <c r="T308" s="139"/>
      <c r="U308" s="139"/>
      <c r="V308" s="139"/>
      <c r="W308" s="139"/>
    </row>
    <row r="309" spans="1:23" ht="11.25">
      <c r="A309" s="247"/>
      <c r="B309" s="247"/>
      <c r="C309" s="247"/>
      <c r="D309" s="275"/>
      <c r="E309" s="275"/>
      <c r="F309" s="275"/>
      <c r="G309" s="275"/>
      <c r="H309" s="275"/>
      <c r="I309" s="276"/>
      <c r="J309" s="276"/>
      <c r="K309" s="276"/>
      <c r="L309" s="276"/>
      <c r="M309" s="276"/>
      <c r="N309" s="276"/>
      <c r="O309" s="276"/>
      <c r="P309" s="276"/>
      <c r="Q309" s="139"/>
      <c r="R309" s="139">
        <v>3000</v>
      </c>
      <c r="S309" s="139">
        <f t="shared" si="16"/>
        <v>3000</v>
      </c>
      <c r="T309" s="139"/>
      <c r="U309" s="139"/>
      <c r="V309" s="139"/>
      <c r="W309" s="139"/>
    </row>
    <row r="310" spans="1:23" ht="11.25">
      <c r="A310" s="247"/>
      <c r="B310" s="247"/>
      <c r="C310" s="247"/>
      <c r="D310" s="275"/>
      <c r="E310" s="275"/>
      <c r="F310" s="275"/>
      <c r="G310" s="275"/>
      <c r="H310" s="275"/>
      <c r="I310" s="276"/>
      <c r="J310" s="276"/>
      <c r="K310" s="276"/>
      <c r="L310" s="276"/>
      <c r="M310" s="276"/>
      <c r="N310" s="276"/>
      <c r="O310" s="276"/>
      <c r="P310" s="276"/>
      <c r="Q310" s="139"/>
      <c r="R310" s="139">
        <v>400</v>
      </c>
      <c r="S310" s="139">
        <f t="shared" si="16"/>
        <v>400</v>
      </c>
      <c r="T310" s="139"/>
      <c r="U310" s="139"/>
      <c r="V310" s="139"/>
      <c r="W310" s="139"/>
    </row>
    <row r="311" spans="1:23" ht="11.25">
      <c r="A311" s="247"/>
      <c r="B311" s="247"/>
      <c r="C311" s="247"/>
      <c r="D311" s="275"/>
      <c r="E311" s="275"/>
      <c r="F311" s="275"/>
      <c r="G311" s="275"/>
      <c r="H311" s="275"/>
      <c r="I311" s="276"/>
      <c r="J311" s="276"/>
      <c r="K311" s="276"/>
      <c r="L311" s="276"/>
      <c r="M311" s="276"/>
      <c r="N311" s="276"/>
      <c r="O311" s="276"/>
      <c r="P311" s="276"/>
      <c r="Q311" s="139"/>
      <c r="R311" s="139">
        <v>0</v>
      </c>
      <c r="S311" s="139">
        <f t="shared" si="16"/>
        <v>0</v>
      </c>
      <c r="T311" s="139"/>
      <c r="U311" s="139"/>
      <c r="V311" s="139"/>
      <c r="W311" s="139"/>
    </row>
    <row r="312" spans="1:23" ht="11.25">
      <c r="A312" s="247"/>
      <c r="B312" s="247"/>
      <c r="C312" s="247"/>
      <c r="D312" s="275"/>
      <c r="E312" s="275"/>
      <c r="F312" s="275"/>
      <c r="G312" s="275"/>
      <c r="H312" s="275"/>
      <c r="I312" s="276"/>
      <c r="J312" s="276"/>
      <c r="K312" s="276"/>
      <c r="L312" s="276"/>
      <c r="M312" s="276"/>
      <c r="N312" s="276"/>
      <c r="O312" s="276"/>
      <c r="P312" s="276"/>
      <c r="Q312" s="139"/>
      <c r="R312" s="139">
        <v>19250</v>
      </c>
      <c r="S312" s="139">
        <f t="shared" si="16"/>
        <v>19250</v>
      </c>
      <c r="T312" s="139"/>
      <c r="U312" s="139"/>
      <c r="V312" s="139"/>
      <c r="W312" s="139"/>
    </row>
    <row r="313" spans="1:23" ht="11.25">
      <c r="A313" s="247"/>
      <c r="B313" s="247"/>
      <c r="C313" s="247"/>
      <c r="D313" s="275"/>
      <c r="E313" s="275"/>
      <c r="F313" s="275"/>
      <c r="G313" s="275"/>
      <c r="H313" s="275"/>
      <c r="I313" s="276"/>
      <c r="J313" s="276"/>
      <c r="K313" s="276"/>
      <c r="L313" s="276"/>
      <c r="M313" s="276"/>
      <c r="N313" s="276"/>
      <c r="O313" s="276"/>
      <c r="P313" s="276"/>
      <c r="Q313" s="139"/>
      <c r="R313" s="139">
        <v>0</v>
      </c>
      <c r="S313" s="139">
        <f t="shared" si="16"/>
        <v>0</v>
      </c>
      <c r="T313" s="139"/>
      <c r="U313" s="139"/>
      <c r="V313" s="139"/>
      <c r="W313" s="139"/>
    </row>
    <row r="314" spans="1:23" ht="11.25">
      <c r="A314" s="247"/>
      <c r="B314" s="247"/>
      <c r="C314" s="247"/>
      <c r="D314" s="275"/>
      <c r="E314" s="275"/>
      <c r="F314" s="275"/>
      <c r="G314" s="275"/>
      <c r="H314" s="275"/>
      <c r="I314" s="276"/>
      <c r="J314" s="276"/>
      <c r="K314" s="276"/>
      <c r="L314" s="276"/>
      <c r="M314" s="276"/>
      <c r="N314" s="276"/>
      <c r="O314" s="276"/>
      <c r="P314" s="276"/>
      <c r="Q314" s="139"/>
      <c r="R314" s="139">
        <v>12350</v>
      </c>
      <c r="S314" s="139">
        <f t="shared" si="16"/>
        <v>12350</v>
      </c>
      <c r="T314" s="139"/>
      <c r="U314" s="150"/>
      <c r="V314" s="139"/>
      <c r="W314" s="139"/>
    </row>
    <row r="315" spans="1:23" ht="11.25">
      <c r="A315" s="247"/>
      <c r="B315" s="247"/>
      <c r="C315" s="247"/>
      <c r="D315" s="275"/>
      <c r="E315" s="275"/>
      <c r="F315" s="275"/>
      <c r="G315" s="275"/>
      <c r="H315" s="275"/>
      <c r="I315" s="276"/>
      <c r="J315" s="276"/>
      <c r="K315" s="276"/>
      <c r="L315" s="276"/>
      <c r="M315" s="276"/>
      <c r="N315" s="276"/>
      <c r="O315" s="276"/>
      <c r="P315" s="276"/>
      <c r="Q315" s="139"/>
      <c r="R315" s="139">
        <v>3024</v>
      </c>
      <c r="S315" s="139">
        <f t="shared" si="16"/>
        <v>3024</v>
      </c>
      <c r="T315" s="139"/>
      <c r="U315" s="139"/>
      <c r="V315" s="139"/>
      <c r="W315" s="139"/>
    </row>
    <row r="316" spans="1:23" ht="11.25">
      <c r="A316" s="247"/>
      <c r="B316" s="247"/>
      <c r="C316" s="247"/>
      <c r="D316" s="275"/>
      <c r="E316" s="275"/>
      <c r="F316" s="275"/>
      <c r="G316" s="275"/>
      <c r="H316" s="275"/>
      <c r="I316" s="276"/>
      <c r="J316" s="276"/>
      <c r="K316" s="276"/>
      <c r="L316" s="276"/>
      <c r="M316" s="276"/>
      <c r="N316" s="276"/>
      <c r="O316" s="276"/>
      <c r="P316" s="276"/>
      <c r="Q316" s="139"/>
      <c r="R316" s="139">
        <v>300</v>
      </c>
      <c r="S316" s="139">
        <f t="shared" si="16"/>
        <v>300</v>
      </c>
      <c r="T316" s="139"/>
      <c r="U316" s="139"/>
      <c r="V316" s="139"/>
      <c r="W316" s="139"/>
    </row>
    <row r="317" spans="1:23" ht="11.25">
      <c r="A317" s="247"/>
      <c r="B317" s="247"/>
      <c r="C317" s="247"/>
      <c r="D317" s="275"/>
      <c r="E317" s="275"/>
      <c r="F317" s="275"/>
      <c r="G317" s="275"/>
      <c r="H317" s="275"/>
      <c r="I317" s="276"/>
      <c r="J317" s="276"/>
      <c r="K317" s="276"/>
      <c r="L317" s="276"/>
      <c r="M317" s="276"/>
      <c r="N317" s="276"/>
      <c r="O317" s="276"/>
      <c r="P317" s="276"/>
      <c r="Q317" s="139"/>
      <c r="R317" s="139">
        <v>250</v>
      </c>
      <c r="S317" s="139">
        <f t="shared" si="16"/>
        <v>250</v>
      </c>
      <c r="T317" s="139"/>
      <c r="U317" s="139"/>
      <c r="V317" s="139"/>
      <c r="W317" s="139"/>
    </row>
    <row r="318" spans="1:23" ht="11.25">
      <c r="A318" s="247"/>
      <c r="B318" s="247"/>
      <c r="C318" s="247"/>
      <c r="D318" s="275"/>
      <c r="E318" s="275"/>
      <c r="F318" s="275"/>
      <c r="G318" s="275"/>
      <c r="H318" s="275"/>
      <c r="I318" s="276"/>
      <c r="J318" s="276"/>
      <c r="K318" s="276"/>
      <c r="L318" s="276"/>
      <c r="M318" s="276"/>
      <c r="N318" s="276"/>
      <c r="O318" s="276"/>
      <c r="P318" s="276"/>
      <c r="Q318" s="139"/>
      <c r="R318" s="139"/>
      <c r="S318" s="139"/>
      <c r="T318" s="139"/>
      <c r="U318" s="139"/>
      <c r="V318" s="139"/>
      <c r="W318" s="139"/>
    </row>
    <row r="319" spans="1:23" ht="11.25">
      <c r="A319" s="247"/>
      <c r="B319" s="247"/>
      <c r="C319" s="247"/>
      <c r="D319" s="275"/>
      <c r="E319" s="275"/>
      <c r="F319" s="275"/>
      <c r="G319" s="275"/>
      <c r="H319" s="275"/>
      <c r="I319" s="276"/>
      <c r="J319" s="276"/>
      <c r="K319" s="276"/>
      <c r="L319" s="276"/>
      <c r="M319" s="276"/>
      <c r="N319" s="276"/>
      <c r="O319" s="276"/>
      <c r="P319" s="276"/>
      <c r="Q319" s="139"/>
      <c r="R319" s="139"/>
      <c r="S319" s="139"/>
      <c r="T319" s="139"/>
      <c r="U319" s="139"/>
      <c r="V319" s="139"/>
      <c r="W319" s="139"/>
    </row>
    <row r="320" spans="1:23" ht="11.25">
      <c r="A320" s="247"/>
      <c r="B320" s="247"/>
      <c r="C320" s="247"/>
      <c r="D320" s="275"/>
      <c r="E320" s="275"/>
      <c r="F320" s="275"/>
      <c r="G320" s="275"/>
      <c r="H320" s="275"/>
      <c r="I320" s="276"/>
      <c r="J320" s="276"/>
      <c r="K320" s="276"/>
      <c r="L320" s="276"/>
      <c r="M320" s="276"/>
      <c r="N320" s="276"/>
      <c r="O320" s="276"/>
      <c r="P320" s="276"/>
      <c r="Q320" s="139"/>
      <c r="R320" s="139"/>
      <c r="S320" s="139"/>
      <c r="T320" s="139"/>
      <c r="U320" s="139"/>
      <c r="V320" s="139"/>
      <c r="W320" s="139"/>
    </row>
    <row r="321" spans="1:23" ht="11.25">
      <c r="A321" s="247"/>
      <c r="B321" s="247"/>
      <c r="C321" s="247"/>
      <c r="D321" s="275"/>
      <c r="E321" s="275"/>
      <c r="F321" s="275"/>
      <c r="G321" s="275"/>
      <c r="H321" s="275"/>
      <c r="I321" s="276"/>
      <c r="J321" s="276"/>
      <c r="K321" s="276"/>
      <c r="L321" s="276"/>
      <c r="M321" s="276"/>
      <c r="N321" s="276"/>
      <c r="O321" s="276"/>
      <c r="P321" s="276"/>
      <c r="Q321" s="139"/>
      <c r="R321" s="139"/>
      <c r="S321" s="139"/>
      <c r="T321" s="139"/>
      <c r="U321" s="139"/>
      <c r="V321" s="139"/>
      <c r="W321" s="139"/>
    </row>
    <row r="322" spans="1:23" ht="11.25">
      <c r="A322" s="247"/>
      <c r="B322" s="247"/>
      <c r="C322" s="247"/>
      <c r="D322" s="275"/>
      <c r="E322" s="275"/>
      <c r="F322" s="275"/>
      <c r="G322" s="275"/>
      <c r="H322" s="275"/>
      <c r="I322" s="276"/>
      <c r="J322" s="276"/>
      <c r="K322" s="276"/>
      <c r="L322" s="276"/>
      <c r="M322" s="276"/>
      <c r="N322" s="276"/>
      <c r="O322" s="276"/>
      <c r="P322" s="276"/>
      <c r="Q322" s="139"/>
      <c r="R322" s="139"/>
      <c r="S322" s="139"/>
      <c r="T322" s="139"/>
      <c r="U322" s="139"/>
      <c r="V322" s="139"/>
      <c r="W322" s="139"/>
    </row>
    <row r="323" spans="1:23" ht="11.25">
      <c r="A323" s="247"/>
      <c r="B323" s="247"/>
      <c r="C323" s="247"/>
      <c r="D323" s="275"/>
      <c r="E323" s="275"/>
      <c r="F323" s="275"/>
      <c r="G323" s="275"/>
      <c r="H323" s="275"/>
      <c r="I323" s="276"/>
      <c r="J323" s="276"/>
      <c r="K323" s="276"/>
      <c r="L323" s="276"/>
      <c r="M323" s="276"/>
      <c r="N323" s="276"/>
      <c r="O323" s="276"/>
      <c r="P323" s="276"/>
      <c r="Q323" s="139"/>
      <c r="R323" s="139">
        <v>0</v>
      </c>
      <c r="S323" s="139">
        <f t="shared" si="16"/>
        <v>0</v>
      </c>
      <c r="T323" s="139"/>
      <c r="U323" s="139"/>
      <c r="V323" s="139"/>
      <c r="W323" s="139"/>
    </row>
    <row r="324" spans="1:23" ht="11.25">
      <c r="A324" s="247"/>
      <c r="B324" s="247"/>
      <c r="C324" s="247"/>
      <c r="D324" s="275"/>
      <c r="E324" s="275"/>
      <c r="F324" s="275"/>
      <c r="G324" s="275"/>
      <c r="H324" s="275"/>
      <c r="I324" s="276"/>
      <c r="J324" s="276"/>
      <c r="K324" s="276"/>
      <c r="L324" s="276"/>
      <c r="M324" s="276"/>
      <c r="N324" s="276"/>
      <c r="O324" s="276"/>
      <c r="P324" s="276"/>
      <c r="Q324" s="139"/>
      <c r="R324" s="139">
        <v>0</v>
      </c>
      <c r="S324" s="139">
        <f t="shared" si="16"/>
        <v>0</v>
      </c>
      <c r="T324" s="139"/>
      <c r="U324" s="139"/>
      <c r="V324" s="139"/>
      <c r="W324" s="139"/>
    </row>
    <row r="325" spans="1:23" ht="11.25">
      <c r="A325" s="247"/>
      <c r="B325" s="247"/>
      <c r="C325" s="247"/>
      <c r="D325" s="275"/>
      <c r="E325" s="275"/>
      <c r="F325" s="275"/>
      <c r="G325" s="275"/>
      <c r="H325" s="275"/>
      <c r="I325" s="276"/>
      <c r="J325" s="276"/>
      <c r="K325" s="276"/>
      <c r="L325" s="276"/>
      <c r="M325" s="276"/>
      <c r="N325" s="276"/>
      <c r="O325" s="276"/>
      <c r="P325" s="276"/>
      <c r="Q325" s="139"/>
      <c r="R325" s="139">
        <v>0</v>
      </c>
      <c r="S325" s="139">
        <f t="shared" si="16"/>
        <v>0</v>
      </c>
      <c r="T325" s="139"/>
      <c r="U325" s="139"/>
      <c r="V325" s="139"/>
      <c r="W325" s="139"/>
    </row>
    <row r="326" spans="1:23" ht="11.25">
      <c r="A326" s="247"/>
      <c r="B326" s="247"/>
      <c r="C326" s="247"/>
      <c r="D326" s="275"/>
      <c r="E326" s="275"/>
      <c r="F326" s="275"/>
      <c r="G326" s="275"/>
      <c r="H326" s="275"/>
      <c r="I326" s="276"/>
      <c r="J326" s="276"/>
      <c r="K326" s="276"/>
      <c r="L326" s="276"/>
      <c r="M326" s="276"/>
      <c r="N326" s="276"/>
      <c r="O326" s="276"/>
      <c r="P326" s="276"/>
      <c r="Q326" s="139"/>
      <c r="R326" s="139">
        <v>0</v>
      </c>
      <c r="S326" s="139">
        <f t="shared" si="16"/>
        <v>0</v>
      </c>
      <c r="T326" s="139"/>
      <c r="U326" s="139"/>
      <c r="V326" s="139"/>
      <c r="W326" s="139"/>
    </row>
    <row r="327" spans="1:23" ht="11.25">
      <c r="A327" s="247"/>
      <c r="B327" s="247"/>
      <c r="C327" s="247"/>
      <c r="D327" s="275"/>
      <c r="E327" s="275"/>
      <c r="F327" s="275"/>
      <c r="G327" s="275"/>
      <c r="H327" s="275"/>
      <c r="I327" s="275"/>
      <c r="J327" s="275"/>
      <c r="K327" s="275"/>
      <c r="L327" s="275"/>
      <c r="M327" s="275"/>
      <c r="N327" s="275"/>
      <c r="O327" s="276"/>
      <c r="P327" s="276"/>
      <c r="Q327" s="139"/>
      <c r="R327" s="139">
        <v>0</v>
      </c>
      <c r="S327" s="139">
        <f t="shared" si="16"/>
        <v>0</v>
      </c>
      <c r="T327" s="139"/>
      <c r="U327" s="139"/>
      <c r="V327" s="139"/>
      <c r="W327" s="139"/>
    </row>
    <row r="328" spans="1:23" ht="11.25">
      <c r="A328" s="247"/>
      <c r="B328" s="247"/>
      <c r="C328" s="247"/>
      <c r="D328" s="275"/>
      <c r="E328" s="275"/>
      <c r="F328" s="275"/>
      <c r="G328" s="275"/>
      <c r="H328" s="275"/>
      <c r="I328" s="275"/>
      <c r="J328" s="275"/>
      <c r="K328" s="275"/>
      <c r="L328" s="275"/>
      <c r="M328" s="275"/>
      <c r="N328" s="275"/>
      <c r="O328" s="276"/>
      <c r="P328" s="276"/>
      <c r="Q328" s="139"/>
      <c r="R328" s="139">
        <v>0</v>
      </c>
      <c r="S328" s="139">
        <f t="shared" si="16"/>
        <v>0</v>
      </c>
      <c r="T328" s="139"/>
      <c r="U328" s="139"/>
      <c r="V328" s="139"/>
      <c r="W328" s="139"/>
    </row>
    <row r="329" spans="1:23" ht="11.25">
      <c r="A329" s="247"/>
      <c r="B329" s="247"/>
      <c r="C329" s="247"/>
      <c r="D329" s="275"/>
      <c r="E329" s="275"/>
      <c r="F329" s="275"/>
      <c r="G329" s="275"/>
      <c r="H329" s="275"/>
      <c r="I329" s="275"/>
      <c r="J329" s="275"/>
      <c r="K329" s="275"/>
      <c r="L329" s="275"/>
      <c r="M329" s="275"/>
      <c r="N329" s="275"/>
      <c r="O329" s="276"/>
      <c r="P329" s="276"/>
      <c r="Q329" s="139"/>
      <c r="R329" s="139"/>
      <c r="S329" s="139"/>
      <c r="T329" s="139"/>
      <c r="U329" s="139"/>
      <c r="V329" s="139"/>
      <c r="W329" s="139"/>
    </row>
    <row r="330" spans="1:23" ht="11.25">
      <c r="A330" s="247"/>
      <c r="B330" s="247"/>
      <c r="C330" s="247"/>
      <c r="D330" s="275"/>
      <c r="E330" s="275"/>
      <c r="F330" s="275"/>
      <c r="G330" s="275"/>
      <c r="H330" s="275"/>
      <c r="I330" s="275"/>
      <c r="J330" s="275"/>
      <c r="K330" s="275"/>
      <c r="L330" s="275"/>
      <c r="M330" s="275"/>
      <c r="N330" s="275"/>
      <c r="O330" s="276"/>
      <c r="P330" s="276"/>
      <c r="Q330" s="139"/>
      <c r="R330" s="139">
        <v>0</v>
      </c>
      <c r="S330" s="139">
        <f t="shared" si="16"/>
        <v>0</v>
      </c>
      <c r="T330" s="139"/>
      <c r="U330" s="139"/>
      <c r="V330" s="139"/>
      <c r="W330" s="139"/>
    </row>
    <row r="331" spans="1:23" ht="11.25">
      <c r="A331" s="247"/>
      <c r="B331" s="247"/>
      <c r="C331" s="247"/>
      <c r="D331" s="275"/>
      <c r="E331" s="275"/>
      <c r="F331" s="275"/>
      <c r="G331" s="275"/>
      <c r="H331" s="275"/>
      <c r="I331" s="275"/>
      <c r="J331" s="275"/>
      <c r="K331" s="275"/>
      <c r="L331" s="275"/>
      <c r="M331" s="275"/>
      <c r="N331" s="275"/>
      <c r="O331" s="276"/>
      <c r="P331" s="276"/>
      <c r="Q331" s="139"/>
      <c r="R331" s="139">
        <v>18000</v>
      </c>
      <c r="S331" s="139">
        <f t="shared" si="16"/>
        <v>18000</v>
      </c>
      <c r="T331" s="139"/>
      <c r="U331" s="150"/>
      <c r="V331" s="139"/>
      <c r="W331" s="139"/>
    </row>
    <row r="332" spans="1:23" ht="11.25">
      <c r="A332" s="247"/>
      <c r="B332" s="247"/>
      <c r="C332" s="247"/>
      <c r="D332" s="275"/>
      <c r="E332" s="275"/>
      <c r="F332" s="275"/>
      <c r="G332" s="275"/>
      <c r="H332" s="275"/>
      <c r="I332" s="275"/>
      <c r="J332" s="275"/>
      <c r="K332" s="275"/>
      <c r="L332" s="275"/>
      <c r="M332" s="275"/>
      <c r="N332" s="275"/>
      <c r="O332" s="276"/>
      <c r="P332" s="276"/>
      <c r="Q332" s="139"/>
      <c r="R332" s="139"/>
      <c r="S332" s="139"/>
      <c r="T332" s="139"/>
      <c r="U332" s="150"/>
      <c r="V332" s="139"/>
      <c r="W332" s="139"/>
    </row>
    <row r="333" spans="1:23" ht="11.25">
      <c r="A333" s="247"/>
      <c r="B333" s="247"/>
      <c r="C333" s="247"/>
      <c r="D333" s="275"/>
      <c r="E333" s="275"/>
      <c r="F333" s="275"/>
      <c r="G333" s="275"/>
      <c r="H333" s="275"/>
      <c r="I333" s="275"/>
      <c r="J333" s="275"/>
      <c r="K333" s="275"/>
      <c r="L333" s="275"/>
      <c r="M333" s="275"/>
      <c r="N333" s="275"/>
      <c r="O333" s="276"/>
      <c r="P333" s="276"/>
      <c r="Q333" s="139"/>
      <c r="R333" s="142">
        <v>0</v>
      </c>
      <c r="S333" s="142">
        <f t="shared" si="16"/>
        <v>0</v>
      </c>
      <c r="T333" s="139"/>
      <c r="U333" s="139"/>
      <c r="V333" s="139"/>
      <c r="W333" s="139"/>
    </row>
    <row r="334" spans="4:23" s="145" customFormat="1" ht="11.25">
      <c r="D334" s="146"/>
      <c r="E334" s="146"/>
      <c r="F334" s="146"/>
      <c r="G334" s="146"/>
      <c r="H334" s="146"/>
      <c r="I334" s="146"/>
      <c r="J334" s="146"/>
      <c r="K334" s="146"/>
      <c r="L334" s="146"/>
      <c r="M334" s="146"/>
      <c r="N334" s="146"/>
      <c r="O334" s="146"/>
      <c r="P334" s="146"/>
      <c r="R334" s="146">
        <f>SUM(R293:R333)</f>
        <v>144274</v>
      </c>
      <c r="S334" s="146">
        <f>SUM(S293:S333)</f>
        <v>144274</v>
      </c>
      <c r="T334" s="148"/>
      <c r="U334" s="148"/>
      <c r="V334" s="148"/>
      <c r="W334" s="148"/>
    </row>
    <row r="335" spans="1:23" ht="6.75" customHeight="1">
      <c r="A335" s="247"/>
      <c r="B335" s="247"/>
      <c r="C335" s="247"/>
      <c r="D335" s="275"/>
      <c r="E335" s="275"/>
      <c r="F335" s="275"/>
      <c r="G335" s="275"/>
      <c r="H335" s="275"/>
      <c r="I335" s="275"/>
      <c r="J335" s="275"/>
      <c r="K335" s="275"/>
      <c r="L335" s="276"/>
      <c r="M335" s="275"/>
      <c r="N335" s="276"/>
      <c r="O335" s="276"/>
      <c r="P335" s="276"/>
      <c r="Q335" s="139"/>
      <c r="R335" s="139"/>
      <c r="S335" s="139"/>
      <c r="T335" s="139"/>
      <c r="U335" s="139"/>
      <c r="V335" s="139"/>
      <c r="W335" s="139"/>
    </row>
    <row r="336" spans="1:23" s="129" customFormat="1" ht="12" thickBot="1">
      <c r="A336" s="145"/>
      <c r="B336" s="145"/>
      <c r="C336" s="145"/>
      <c r="D336" s="148"/>
      <c r="E336" s="148"/>
      <c r="F336" s="148"/>
      <c r="G336" s="148"/>
      <c r="H336" s="148"/>
      <c r="I336" s="148"/>
      <c r="J336" s="148"/>
      <c r="K336" s="148"/>
      <c r="L336" s="278"/>
      <c r="M336" s="148"/>
      <c r="N336" s="278"/>
      <c r="O336" s="278"/>
      <c r="P336" s="278"/>
      <c r="Q336" s="139">
        <f>-P68+P269-P336</f>
        <v>-0.0779999999795109</v>
      </c>
      <c r="R336" s="152">
        <f>+R291-R334</f>
        <v>2376</v>
      </c>
      <c r="S336" s="152">
        <f>+P336-R336</f>
        <v>-2376</v>
      </c>
      <c r="T336" s="147"/>
      <c r="U336" s="147"/>
      <c r="V336" s="147"/>
      <c r="W336" s="147"/>
    </row>
    <row r="337" spans="1:23" ht="12" thickTop="1">
      <c r="A337" s="247"/>
      <c r="B337" s="247"/>
      <c r="C337" s="247"/>
      <c r="D337" s="275"/>
      <c r="E337" s="275"/>
      <c r="F337" s="275"/>
      <c r="G337" s="275"/>
      <c r="H337" s="275"/>
      <c r="I337" s="275"/>
      <c r="J337" s="275"/>
      <c r="K337" s="275"/>
      <c r="L337" s="275"/>
      <c r="M337" s="275"/>
      <c r="N337" s="275"/>
      <c r="O337" s="276"/>
      <c r="P337" s="276"/>
      <c r="Q337" s="139"/>
      <c r="R337" s="139"/>
      <c r="S337" s="139"/>
      <c r="T337" s="139"/>
      <c r="U337" s="139"/>
      <c r="V337" s="139"/>
      <c r="W337" s="139"/>
    </row>
    <row r="338" spans="1:17" ht="11.25">
      <c r="A338" s="247"/>
      <c r="B338" s="247"/>
      <c r="C338" s="247"/>
      <c r="D338" s="247"/>
      <c r="E338" s="247"/>
      <c r="F338" s="247"/>
      <c r="G338" s="247"/>
      <c r="H338" s="247"/>
      <c r="I338" s="247"/>
      <c r="J338" s="247"/>
      <c r="K338" s="247"/>
      <c r="L338" s="247"/>
      <c r="M338" s="247"/>
      <c r="N338" s="247"/>
      <c r="O338" s="247"/>
      <c r="P338" s="247"/>
      <c r="Q338" s="139"/>
    </row>
    <row r="339" spans="1:16" ht="11.25">
      <c r="A339" s="247"/>
      <c r="B339" s="247"/>
      <c r="C339" s="247"/>
      <c r="D339" s="247"/>
      <c r="E339" s="247"/>
      <c r="F339" s="247"/>
      <c r="G339" s="247"/>
      <c r="H339" s="247"/>
      <c r="I339" s="247"/>
      <c r="J339" s="247"/>
      <c r="K339" s="247"/>
      <c r="L339" s="247"/>
      <c r="M339" s="247"/>
      <c r="N339" s="247"/>
      <c r="O339" s="247"/>
      <c r="P339" s="247"/>
    </row>
    <row r="340" spans="1:16" ht="11.25">
      <c r="A340" s="247"/>
      <c r="B340" s="247"/>
      <c r="C340" s="247"/>
      <c r="D340" s="247"/>
      <c r="E340" s="247"/>
      <c r="F340" s="247"/>
      <c r="G340" s="247"/>
      <c r="H340" s="247"/>
      <c r="I340" s="247"/>
      <c r="J340" s="247"/>
      <c r="K340" s="247"/>
      <c r="L340" s="247"/>
      <c r="M340" s="247"/>
      <c r="N340" s="247"/>
      <c r="O340" s="247"/>
      <c r="P340" s="247"/>
    </row>
    <row r="341" spans="1:16" ht="11.25">
      <c r="A341" s="247"/>
      <c r="B341" s="247"/>
      <c r="C341" s="247"/>
      <c r="D341" s="247"/>
      <c r="E341" s="247"/>
      <c r="F341" s="247"/>
      <c r="G341" s="247"/>
      <c r="H341" s="247"/>
      <c r="I341" s="247"/>
      <c r="J341" s="247"/>
      <c r="K341" s="247"/>
      <c r="L341" s="247"/>
      <c r="M341" s="247"/>
      <c r="N341" s="247"/>
      <c r="O341" s="247"/>
      <c r="P341" s="247"/>
    </row>
    <row r="342" spans="1:16" ht="11.25">
      <c r="A342" s="247"/>
      <c r="B342" s="247"/>
      <c r="C342" s="247"/>
      <c r="D342" s="247"/>
      <c r="E342" s="247"/>
      <c r="F342" s="247"/>
      <c r="G342" s="247"/>
      <c r="H342" s="247"/>
      <c r="I342" s="247"/>
      <c r="J342" s="247"/>
      <c r="K342" s="247"/>
      <c r="L342" s="247"/>
      <c r="M342" s="247"/>
      <c r="N342" s="247"/>
      <c r="O342" s="247"/>
      <c r="P342" s="247"/>
    </row>
    <row r="343" spans="1:16" ht="11.25">
      <c r="A343" s="247"/>
      <c r="B343" s="247"/>
      <c r="C343" s="247"/>
      <c r="D343" s="247"/>
      <c r="E343" s="247"/>
      <c r="F343" s="247"/>
      <c r="G343" s="247"/>
      <c r="H343" s="247"/>
      <c r="I343" s="247"/>
      <c r="J343" s="247"/>
      <c r="K343" s="247"/>
      <c r="L343" s="247"/>
      <c r="M343" s="247"/>
      <c r="N343" s="247"/>
      <c r="O343" s="247"/>
      <c r="P343" s="247"/>
    </row>
    <row r="344" spans="1:16" ht="11.25">
      <c r="A344" s="247"/>
      <c r="B344" s="247"/>
      <c r="C344" s="247"/>
      <c r="D344" s="247"/>
      <c r="E344" s="247"/>
      <c r="F344" s="247"/>
      <c r="G344" s="247"/>
      <c r="H344" s="247"/>
      <c r="I344" s="247"/>
      <c r="J344" s="247"/>
      <c r="K344" s="247"/>
      <c r="L344" s="247"/>
      <c r="M344" s="247"/>
      <c r="N344" s="247"/>
      <c r="O344" s="247"/>
      <c r="P344" s="247"/>
    </row>
    <row r="345" spans="1:16" ht="11.25">
      <c r="A345" s="247"/>
      <c r="B345" s="247"/>
      <c r="C345" s="247"/>
      <c r="D345" s="247"/>
      <c r="E345" s="247"/>
      <c r="F345" s="247"/>
      <c r="G345" s="247"/>
      <c r="H345" s="247"/>
      <c r="I345" s="247"/>
      <c r="J345" s="247"/>
      <c r="K345" s="247"/>
      <c r="L345" s="247"/>
      <c r="M345" s="247"/>
      <c r="N345" s="247"/>
      <c r="O345" s="247"/>
      <c r="P345" s="247"/>
    </row>
    <row r="346" spans="1:16" ht="11.25">
      <c r="A346" s="247"/>
      <c r="B346" s="247"/>
      <c r="C346" s="247"/>
      <c r="D346" s="247"/>
      <c r="E346" s="247"/>
      <c r="F346" s="247"/>
      <c r="G346" s="247"/>
      <c r="H346" s="247"/>
      <c r="I346" s="247"/>
      <c r="J346" s="247"/>
      <c r="K346" s="247"/>
      <c r="L346" s="247"/>
      <c r="M346" s="247"/>
      <c r="N346" s="247"/>
      <c r="O346" s="247"/>
      <c r="P346" s="247"/>
    </row>
    <row r="347" spans="1:16" ht="11.25">
      <c r="A347" s="247"/>
      <c r="B347" s="247"/>
      <c r="C347" s="247"/>
      <c r="D347" s="247"/>
      <c r="E347" s="247"/>
      <c r="F347" s="247"/>
      <c r="G347" s="247"/>
      <c r="H347" s="247"/>
      <c r="I347" s="247"/>
      <c r="J347" s="247"/>
      <c r="K347" s="247"/>
      <c r="L347" s="247"/>
      <c r="M347" s="247"/>
      <c r="N347" s="247"/>
      <c r="O347" s="247"/>
      <c r="P347" s="247"/>
    </row>
    <row r="348" spans="1:16" ht="11.25">
      <c r="A348" s="247"/>
      <c r="B348" s="247"/>
      <c r="C348" s="247"/>
      <c r="D348" s="247"/>
      <c r="E348" s="247"/>
      <c r="F348" s="247"/>
      <c r="G348" s="247"/>
      <c r="H348" s="247"/>
      <c r="I348" s="247"/>
      <c r="J348" s="247"/>
      <c r="K348" s="247"/>
      <c r="L348" s="247"/>
      <c r="M348" s="247"/>
      <c r="N348" s="247"/>
      <c r="O348" s="247"/>
      <c r="P348" s="247"/>
    </row>
    <row r="349" spans="1:16" ht="11.25">
      <c r="A349" s="247"/>
      <c r="B349" s="247"/>
      <c r="C349" s="247"/>
      <c r="D349" s="247"/>
      <c r="E349" s="247"/>
      <c r="F349" s="247"/>
      <c r="G349" s="247"/>
      <c r="H349" s="247"/>
      <c r="I349" s="247"/>
      <c r="J349" s="247"/>
      <c r="K349" s="247"/>
      <c r="L349" s="247"/>
      <c r="M349" s="247"/>
      <c r="N349" s="247"/>
      <c r="O349" s="247"/>
      <c r="P349" s="247"/>
    </row>
    <row r="350" spans="1:16" ht="11.25">
      <c r="A350" s="247"/>
      <c r="B350" s="247"/>
      <c r="C350" s="247"/>
      <c r="D350" s="247"/>
      <c r="E350" s="247"/>
      <c r="F350" s="247"/>
      <c r="G350" s="247"/>
      <c r="H350" s="247"/>
      <c r="I350" s="247"/>
      <c r="J350" s="247"/>
      <c r="K350" s="247"/>
      <c r="L350" s="247"/>
      <c r="M350" s="247"/>
      <c r="N350" s="247"/>
      <c r="O350" s="247"/>
      <c r="P350" s="247"/>
    </row>
    <row r="351" spans="1:16" ht="11.25">
      <c r="A351" s="247"/>
      <c r="B351" s="247"/>
      <c r="C351" s="247"/>
      <c r="D351" s="247"/>
      <c r="E351" s="247"/>
      <c r="F351" s="247"/>
      <c r="G351" s="247"/>
      <c r="H351" s="247"/>
      <c r="I351" s="247"/>
      <c r="J351" s="247"/>
      <c r="K351" s="247"/>
      <c r="L351" s="247"/>
      <c r="M351" s="247"/>
      <c r="N351" s="247"/>
      <c r="O351" s="247"/>
      <c r="P351" s="247"/>
    </row>
    <row r="352" spans="1:16" ht="11.25">
      <c r="A352" s="247"/>
      <c r="B352" s="247"/>
      <c r="C352" s="247"/>
      <c r="D352" s="247"/>
      <c r="E352" s="247"/>
      <c r="F352" s="247"/>
      <c r="G352" s="247"/>
      <c r="H352" s="247"/>
      <c r="I352" s="247"/>
      <c r="J352" s="247"/>
      <c r="K352" s="247"/>
      <c r="L352" s="247"/>
      <c r="M352" s="247"/>
      <c r="N352" s="247"/>
      <c r="O352" s="247"/>
      <c r="P352" s="247"/>
    </row>
    <row r="353" spans="1:16" ht="11.25">
      <c r="A353" s="247"/>
      <c r="B353" s="247"/>
      <c r="C353" s="247"/>
      <c r="D353" s="247"/>
      <c r="E353" s="247"/>
      <c r="F353" s="247"/>
      <c r="G353" s="247"/>
      <c r="H353" s="247"/>
      <c r="I353" s="247"/>
      <c r="J353" s="247"/>
      <c r="K353" s="247"/>
      <c r="L353" s="247"/>
      <c r="M353" s="247"/>
      <c r="N353" s="247"/>
      <c r="O353" s="247"/>
      <c r="P353" s="247"/>
    </row>
    <row r="354" spans="1:16" ht="11.25">
      <c r="A354" s="247"/>
      <c r="B354" s="247"/>
      <c r="C354" s="247"/>
      <c r="D354" s="247"/>
      <c r="E354" s="247"/>
      <c r="F354" s="247"/>
      <c r="G354" s="247"/>
      <c r="H354" s="247"/>
      <c r="I354" s="247"/>
      <c r="J354" s="247"/>
      <c r="K354" s="247"/>
      <c r="L354" s="247"/>
      <c r="M354" s="247"/>
      <c r="N354" s="247"/>
      <c r="O354" s="247"/>
      <c r="P354" s="247"/>
    </row>
    <row r="355" spans="1:16" ht="11.25">
      <c r="A355" s="247"/>
      <c r="B355" s="247"/>
      <c r="C355" s="247"/>
      <c r="D355" s="247"/>
      <c r="E355" s="247"/>
      <c r="F355" s="247"/>
      <c r="G355" s="247"/>
      <c r="H355" s="247"/>
      <c r="I355" s="247"/>
      <c r="J355" s="247"/>
      <c r="K355" s="247"/>
      <c r="L355" s="247"/>
      <c r="M355" s="247"/>
      <c r="N355" s="247"/>
      <c r="O355" s="247"/>
      <c r="P355" s="247"/>
    </row>
    <row r="356" spans="1:16" ht="11.25">
      <c r="A356" s="247"/>
      <c r="B356" s="247"/>
      <c r="C356" s="247"/>
      <c r="D356" s="247"/>
      <c r="E356" s="247"/>
      <c r="F356" s="247"/>
      <c r="G356" s="247"/>
      <c r="H356" s="247"/>
      <c r="I356" s="247"/>
      <c r="J356" s="247"/>
      <c r="K356" s="247"/>
      <c r="L356" s="247"/>
      <c r="M356" s="247"/>
      <c r="N356" s="247"/>
      <c r="O356" s="247"/>
      <c r="P356" s="247"/>
    </row>
  </sheetData>
  <sheetProtection/>
  <printOptions gridLines="1"/>
  <pageMargins left="0.25" right="0.25" top="0.75" bottom="0.75" header="0.3" footer="0.3"/>
  <pageSetup horizontalDpi="600" verticalDpi="600" orientation="landscape" scale="80" r:id="rId1"/>
  <rowBreaks count="4" manualBreakCount="4">
    <brk id="70" max="16" man="1"/>
    <brk id="137" max="16" man="1"/>
    <brk id="204" max="16" man="1"/>
    <brk id="271" max="16" man="1"/>
  </rowBreaks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>
  <dimension ref="A1:Q12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11" sqref="C11"/>
    </sheetView>
  </sheetViews>
  <sheetFormatPr defaultColWidth="10.8515625" defaultRowHeight="15"/>
  <cols>
    <col min="1" max="1" width="28.00390625" style="177" bestFit="1" customWidth="1"/>
    <col min="2" max="2" width="9.7109375" style="177" bestFit="1" customWidth="1"/>
    <col min="3" max="14" width="10.28125" style="177" bestFit="1" customWidth="1"/>
    <col min="15" max="15" width="11.28125" style="177" bestFit="1" customWidth="1"/>
    <col min="16" max="16384" width="10.8515625" style="177" customWidth="1"/>
  </cols>
  <sheetData>
    <row r="1" ht="11.25">
      <c r="A1" s="175" t="s">
        <v>107</v>
      </c>
    </row>
    <row r="2" ht="11.25">
      <c r="A2" s="175" t="s">
        <v>203</v>
      </c>
    </row>
    <row r="3" ht="11.25"/>
    <row r="4" ht="12" thickBot="1"/>
    <row r="5" spans="1:15" s="202" customFormat="1" ht="22.5" customHeight="1" thickBot="1">
      <c r="A5" s="200" t="s">
        <v>0</v>
      </c>
      <c r="B5" s="201"/>
      <c r="C5" s="199" t="s">
        <v>36</v>
      </c>
      <c r="D5" s="199" t="s">
        <v>37</v>
      </c>
      <c r="E5" s="199" t="s">
        <v>38</v>
      </c>
      <c r="F5" s="199" t="s">
        <v>39</v>
      </c>
      <c r="G5" s="199" t="s">
        <v>40</v>
      </c>
      <c r="H5" s="199" t="s">
        <v>53</v>
      </c>
      <c r="I5" s="199" t="s">
        <v>45</v>
      </c>
      <c r="J5" s="199" t="s">
        <v>46</v>
      </c>
      <c r="K5" s="199" t="s">
        <v>47</v>
      </c>
      <c r="L5" s="199" t="s">
        <v>48</v>
      </c>
      <c r="M5" s="199" t="s">
        <v>49</v>
      </c>
      <c r="N5" s="199" t="s">
        <v>98</v>
      </c>
      <c r="O5" s="199" t="s">
        <v>69</v>
      </c>
    </row>
    <row r="6" ht="11.25">
      <c r="A6" s="175"/>
    </row>
    <row r="7" spans="1:15" s="180" customFormat="1" ht="11.25">
      <c r="A7" s="179" t="s">
        <v>5</v>
      </c>
      <c r="B7" s="180" t="s">
        <v>130</v>
      </c>
      <c r="C7" s="180" t="s">
        <v>36</v>
      </c>
      <c r="D7" s="180" t="s">
        <v>37</v>
      </c>
      <c r="E7" s="180" t="s">
        <v>38</v>
      </c>
      <c r="F7" s="180" t="s">
        <v>39</v>
      </c>
      <c r="G7" s="180" t="s">
        <v>40</v>
      </c>
      <c r="H7" s="180" t="s">
        <v>53</v>
      </c>
      <c r="I7" s="180" t="s">
        <v>45</v>
      </c>
      <c r="J7" s="180" t="s">
        <v>46</v>
      </c>
      <c r="K7" s="180" t="s">
        <v>47</v>
      </c>
      <c r="L7" s="180" t="s">
        <v>48</v>
      </c>
      <c r="M7" s="304" t="s">
        <v>49</v>
      </c>
      <c r="N7" s="304" t="s">
        <v>98</v>
      </c>
      <c r="O7" s="180" t="s">
        <v>69</v>
      </c>
    </row>
    <row r="8" s="180" customFormat="1" ht="4.5" customHeight="1">
      <c r="A8" s="179"/>
    </row>
    <row r="9" spans="1:16" ht="11.25">
      <c r="A9" s="244" t="s">
        <v>41</v>
      </c>
      <c r="B9" s="218">
        <v>22</v>
      </c>
      <c r="C9" s="181">
        <v>13</v>
      </c>
      <c r="D9" s="181">
        <v>15</v>
      </c>
      <c r="E9" s="181">
        <v>12</v>
      </c>
      <c r="F9" s="181">
        <v>10</v>
      </c>
      <c r="G9" s="181">
        <v>13</v>
      </c>
      <c r="H9" s="181">
        <v>13</v>
      </c>
      <c r="I9" s="181">
        <v>10</v>
      </c>
      <c r="J9" s="181">
        <v>10</v>
      </c>
      <c r="K9" s="181">
        <v>13</v>
      </c>
      <c r="L9" s="181">
        <v>12</v>
      </c>
      <c r="M9" s="181">
        <v>13</v>
      </c>
      <c r="N9" s="181">
        <v>13</v>
      </c>
      <c r="O9" s="177">
        <f>SUM(C9:N9)</f>
        <v>147</v>
      </c>
      <c r="P9" s="182">
        <f>O9/$O$14</f>
        <v>0.2340764331210191</v>
      </c>
    </row>
    <row r="10" spans="1:16" ht="11.25">
      <c r="A10" s="244" t="s">
        <v>108</v>
      </c>
      <c r="B10" s="218">
        <v>14</v>
      </c>
      <c r="C10" s="181">
        <v>17</v>
      </c>
      <c r="D10" s="181">
        <v>16</v>
      </c>
      <c r="E10" s="181">
        <v>15</v>
      </c>
      <c r="F10" s="181">
        <v>12</v>
      </c>
      <c r="G10" s="181">
        <v>15</v>
      </c>
      <c r="H10" s="181">
        <v>15</v>
      </c>
      <c r="I10" s="181">
        <v>13</v>
      </c>
      <c r="J10" s="181">
        <v>15</v>
      </c>
      <c r="K10" s="181">
        <v>13</v>
      </c>
      <c r="L10" s="181">
        <v>15</v>
      </c>
      <c r="M10" s="181">
        <v>12</v>
      </c>
      <c r="N10" s="181">
        <v>12</v>
      </c>
      <c r="O10" s="177">
        <f>SUM(C10:N10)</f>
        <v>170</v>
      </c>
      <c r="P10" s="182">
        <f>O10/$O$14</f>
        <v>0.27070063694267515</v>
      </c>
    </row>
    <row r="11" spans="1:16" ht="11.25">
      <c r="A11" s="244" t="s">
        <v>43</v>
      </c>
      <c r="B11" s="218">
        <v>13.06</v>
      </c>
      <c r="C11" s="181">
        <v>13</v>
      </c>
      <c r="D11" s="181">
        <v>16</v>
      </c>
      <c r="E11" s="181">
        <v>16</v>
      </c>
      <c r="F11" s="181">
        <v>15</v>
      </c>
      <c r="G11" s="181">
        <v>15</v>
      </c>
      <c r="H11" s="181">
        <v>13</v>
      </c>
      <c r="I11" s="181">
        <v>10</v>
      </c>
      <c r="J11" s="181">
        <v>12</v>
      </c>
      <c r="K11" s="181">
        <v>14</v>
      </c>
      <c r="L11" s="181">
        <v>13</v>
      </c>
      <c r="M11" s="181">
        <v>10</v>
      </c>
      <c r="N11" s="181">
        <v>10</v>
      </c>
      <c r="O11" s="177">
        <f>SUM(C11:N11)</f>
        <v>157</v>
      </c>
      <c r="P11" s="182">
        <f>O11/$O$14</f>
        <v>0.25</v>
      </c>
    </row>
    <row r="12" spans="1:16" ht="11.25">
      <c r="A12" s="244" t="s">
        <v>42</v>
      </c>
      <c r="B12" s="218">
        <v>8.8</v>
      </c>
      <c r="C12" s="181">
        <v>16</v>
      </c>
      <c r="D12" s="181">
        <v>15</v>
      </c>
      <c r="E12" s="181">
        <v>11</v>
      </c>
      <c r="F12" s="181">
        <v>13</v>
      </c>
      <c r="G12" s="181">
        <v>15</v>
      </c>
      <c r="H12" s="181">
        <v>14</v>
      </c>
      <c r="I12" s="181">
        <v>10</v>
      </c>
      <c r="J12" s="181">
        <v>10</v>
      </c>
      <c r="K12" s="181">
        <v>13</v>
      </c>
      <c r="L12" s="181">
        <v>15</v>
      </c>
      <c r="M12" s="181">
        <v>10</v>
      </c>
      <c r="N12" s="181">
        <v>12</v>
      </c>
      <c r="O12" s="177">
        <f>SUM(C12:N12)</f>
        <v>154</v>
      </c>
      <c r="P12" s="182">
        <f>O12/$O$14</f>
        <v>0.24522292993630573</v>
      </c>
    </row>
    <row r="13" ht="7.5" customHeight="1"/>
    <row r="14" spans="1:16" s="175" customFormat="1" ht="12" thickBot="1">
      <c r="A14" s="175" t="s">
        <v>71</v>
      </c>
      <c r="B14" s="183">
        <f>(B9*P9)+(B10*P10)+(B11*P11)+(B12*P12)</f>
        <v>14.362452229299365</v>
      </c>
      <c r="C14" s="184">
        <f>SUM(C9:C12)</f>
        <v>59</v>
      </c>
      <c r="D14" s="184">
        <f aca="true" t="shared" si="0" ref="D14:N14">SUM(D9:D12)</f>
        <v>62</v>
      </c>
      <c r="E14" s="184">
        <f t="shared" si="0"/>
        <v>54</v>
      </c>
      <c r="F14" s="184">
        <f t="shared" si="0"/>
        <v>50</v>
      </c>
      <c r="G14" s="184">
        <f t="shared" si="0"/>
        <v>58</v>
      </c>
      <c r="H14" s="184">
        <f t="shared" si="0"/>
        <v>55</v>
      </c>
      <c r="I14" s="184">
        <f t="shared" si="0"/>
        <v>43</v>
      </c>
      <c r="J14" s="184">
        <f t="shared" si="0"/>
        <v>47</v>
      </c>
      <c r="K14" s="184">
        <f t="shared" si="0"/>
        <v>53</v>
      </c>
      <c r="L14" s="184">
        <f t="shared" si="0"/>
        <v>55</v>
      </c>
      <c r="M14" s="184">
        <f t="shared" si="0"/>
        <v>45</v>
      </c>
      <c r="N14" s="184">
        <f t="shared" si="0"/>
        <v>47</v>
      </c>
      <c r="O14" s="184">
        <f>SUM(C14:N14)</f>
        <v>628</v>
      </c>
      <c r="P14" s="185">
        <f>SUM(P9:P12)</f>
        <v>1</v>
      </c>
    </row>
    <row r="15" spans="1:16" ht="12" thickTop="1">
      <c r="A15" s="177" t="s">
        <v>178</v>
      </c>
      <c r="C15" s="177">
        <v>75</v>
      </c>
      <c r="D15" s="177">
        <v>71</v>
      </c>
      <c r="E15" s="177">
        <v>58</v>
      </c>
      <c r="F15" s="177">
        <v>47</v>
      </c>
      <c r="G15" s="177">
        <v>61</v>
      </c>
      <c r="H15" s="177">
        <v>57</v>
      </c>
      <c r="I15" s="177">
        <v>43</v>
      </c>
      <c r="J15" s="177">
        <v>45</v>
      </c>
      <c r="K15" s="177">
        <v>63</v>
      </c>
      <c r="L15" s="177">
        <v>51</v>
      </c>
      <c r="M15" s="177">
        <v>42</v>
      </c>
      <c r="N15" s="177">
        <v>48</v>
      </c>
      <c r="O15" s="177">
        <f>SUM(C15:N15)</f>
        <v>661</v>
      </c>
      <c r="P15" s="177">
        <v>628</v>
      </c>
    </row>
    <row r="16" ht="11.25"/>
    <row r="17" spans="1:14" s="180" customFormat="1" ht="11.25">
      <c r="A17" s="179" t="s">
        <v>109</v>
      </c>
      <c r="C17" s="180" t="s">
        <v>36</v>
      </c>
      <c r="D17" s="180" t="s">
        <v>37</v>
      </c>
      <c r="E17" s="180" t="s">
        <v>38</v>
      </c>
      <c r="F17" s="180" t="s">
        <v>39</v>
      </c>
      <c r="G17" s="180" t="s">
        <v>40</v>
      </c>
      <c r="H17" s="180" t="s">
        <v>53</v>
      </c>
      <c r="I17" s="180" t="s">
        <v>45</v>
      </c>
      <c r="J17" s="180" t="s">
        <v>46</v>
      </c>
      <c r="K17" s="180" t="s">
        <v>47</v>
      </c>
      <c r="L17" s="180" t="s">
        <v>48</v>
      </c>
      <c r="M17" s="180" t="s">
        <v>49</v>
      </c>
      <c r="N17" s="180" t="s">
        <v>98</v>
      </c>
    </row>
    <row r="18" s="180" customFormat="1" ht="4.5" customHeight="1">
      <c r="A18" s="179"/>
    </row>
    <row r="19" spans="1:14" ht="11.25">
      <c r="A19" s="203" t="s">
        <v>41</v>
      </c>
      <c r="C19" s="186">
        <v>85</v>
      </c>
      <c r="D19" s="186">
        <v>85</v>
      </c>
      <c r="E19" s="186">
        <v>85</v>
      </c>
      <c r="F19" s="186">
        <v>85</v>
      </c>
      <c r="G19" s="186">
        <v>85</v>
      </c>
      <c r="H19" s="186">
        <v>85</v>
      </c>
      <c r="I19" s="186">
        <v>85</v>
      </c>
      <c r="J19" s="186">
        <v>85</v>
      </c>
      <c r="K19" s="186">
        <v>85</v>
      </c>
      <c r="L19" s="186">
        <v>85</v>
      </c>
      <c r="M19" s="186">
        <v>85</v>
      </c>
      <c r="N19" s="186">
        <v>85</v>
      </c>
    </row>
    <row r="20" spans="1:14" ht="11.25">
      <c r="A20" s="203" t="s">
        <v>108</v>
      </c>
      <c r="C20" s="186">
        <v>150</v>
      </c>
      <c r="D20" s="186">
        <v>150</v>
      </c>
      <c r="E20" s="186">
        <v>150</v>
      </c>
      <c r="F20" s="186">
        <v>150</v>
      </c>
      <c r="G20" s="186">
        <v>150</v>
      </c>
      <c r="H20" s="186">
        <v>150</v>
      </c>
      <c r="I20" s="186">
        <v>150</v>
      </c>
      <c r="J20" s="186">
        <v>150</v>
      </c>
      <c r="K20" s="186">
        <v>150</v>
      </c>
      <c r="L20" s="186">
        <v>150</v>
      </c>
      <c r="M20" s="186">
        <v>150</v>
      </c>
      <c r="N20" s="186">
        <v>150</v>
      </c>
    </row>
    <row r="21" spans="1:14" ht="11.25">
      <c r="A21" s="203" t="s">
        <v>43</v>
      </c>
      <c r="C21" s="186">
        <v>75</v>
      </c>
      <c r="D21" s="186">
        <v>75</v>
      </c>
      <c r="E21" s="186">
        <v>75</v>
      </c>
      <c r="F21" s="186">
        <v>75</v>
      </c>
      <c r="G21" s="186">
        <v>75</v>
      </c>
      <c r="H21" s="186">
        <v>75</v>
      </c>
      <c r="I21" s="186">
        <v>75</v>
      </c>
      <c r="J21" s="186">
        <v>75</v>
      </c>
      <c r="K21" s="186">
        <v>75</v>
      </c>
      <c r="L21" s="186">
        <v>75</v>
      </c>
      <c r="M21" s="186">
        <v>75</v>
      </c>
      <c r="N21" s="186">
        <v>75</v>
      </c>
    </row>
    <row r="22" spans="1:14" ht="11.25">
      <c r="A22" s="203" t="s">
        <v>42</v>
      </c>
      <c r="C22" s="186">
        <v>50</v>
      </c>
      <c r="D22" s="186">
        <f>C22</f>
        <v>50</v>
      </c>
      <c r="E22" s="186">
        <f aca="true" t="shared" si="1" ref="E22:N22">D22</f>
        <v>50</v>
      </c>
      <c r="F22" s="186">
        <f t="shared" si="1"/>
        <v>50</v>
      </c>
      <c r="G22" s="186">
        <f t="shared" si="1"/>
        <v>50</v>
      </c>
      <c r="H22" s="186">
        <f t="shared" si="1"/>
        <v>50</v>
      </c>
      <c r="I22" s="186">
        <f t="shared" si="1"/>
        <v>50</v>
      </c>
      <c r="J22" s="186">
        <f t="shared" si="1"/>
        <v>50</v>
      </c>
      <c r="K22" s="186">
        <f t="shared" si="1"/>
        <v>50</v>
      </c>
      <c r="L22" s="186">
        <f t="shared" si="1"/>
        <v>50</v>
      </c>
      <c r="M22" s="186">
        <f t="shared" si="1"/>
        <v>50</v>
      </c>
      <c r="N22" s="186">
        <f t="shared" si="1"/>
        <v>50</v>
      </c>
    </row>
    <row r="25" spans="1:15" s="180" customFormat="1" ht="11.25">
      <c r="A25" s="179" t="s">
        <v>110</v>
      </c>
      <c r="C25" s="180" t="s">
        <v>36</v>
      </c>
      <c r="D25" s="180" t="s">
        <v>37</v>
      </c>
      <c r="E25" s="180" t="s">
        <v>38</v>
      </c>
      <c r="F25" s="180" t="s">
        <v>39</v>
      </c>
      <c r="G25" s="180" t="s">
        <v>40</v>
      </c>
      <c r="H25" s="180" t="s">
        <v>53</v>
      </c>
      <c r="I25" s="180" t="s">
        <v>45</v>
      </c>
      <c r="J25" s="180" t="s">
        <v>46</v>
      </c>
      <c r="K25" s="180" t="s">
        <v>47</v>
      </c>
      <c r="L25" s="180" t="s">
        <v>48</v>
      </c>
      <c r="M25" s="180" t="s">
        <v>49</v>
      </c>
      <c r="N25" s="180" t="s">
        <v>98</v>
      </c>
      <c r="O25" s="180" t="s">
        <v>69</v>
      </c>
    </row>
    <row r="26" s="180" customFormat="1" ht="4.5" customHeight="1">
      <c r="A26" s="179"/>
    </row>
    <row r="27" spans="1:15" ht="11.25">
      <c r="A27" s="203" t="s">
        <v>41</v>
      </c>
      <c r="C27" s="187">
        <f>C9*C19</f>
        <v>1105</v>
      </c>
      <c r="D27" s="187">
        <f aca="true" t="shared" si="2" ref="D27:N27">D9*D19</f>
        <v>1275</v>
      </c>
      <c r="E27" s="187">
        <f t="shared" si="2"/>
        <v>1020</v>
      </c>
      <c r="F27" s="187">
        <f t="shared" si="2"/>
        <v>850</v>
      </c>
      <c r="G27" s="187">
        <f t="shared" si="2"/>
        <v>1105</v>
      </c>
      <c r="H27" s="187">
        <f t="shared" si="2"/>
        <v>1105</v>
      </c>
      <c r="I27" s="187">
        <f t="shared" si="2"/>
        <v>850</v>
      </c>
      <c r="J27" s="187">
        <f t="shared" si="2"/>
        <v>850</v>
      </c>
      <c r="K27" s="187">
        <f t="shared" si="2"/>
        <v>1105</v>
      </c>
      <c r="L27" s="187">
        <f t="shared" si="2"/>
        <v>1020</v>
      </c>
      <c r="M27" s="187">
        <f t="shared" si="2"/>
        <v>1105</v>
      </c>
      <c r="N27" s="187">
        <f t="shared" si="2"/>
        <v>1105</v>
      </c>
      <c r="O27" s="187">
        <f>SUM(C27:N27)</f>
        <v>12495</v>
      </c>
    </row>
    <row r="28" spans="1:15" ht="11.25">
      <c r="A28" s="203" t="s">
        <v>108</v>
      </c>
      <c r="C28" s="187">
        <f aca="true" t="shared" si="3" ref="C28:N30">C10*C20</f>
        <v>2550</v>
      </c>
      <c r="D28" s="187">
        <f t="shared" si="3"/>
        <v>2400</v>
      </c>
      <c r="E28" s="187">
        <f t="shared" si="3"/>
        <v>2250</v>
      </c>
      <c r="F28" s="187">
        <f t="shared" si="3"/>
        <v>1800</v>
      </c>
      <c r="G28" s="187">
        <f t="shared" si="3"/>
        <v>2250</v>
      </c>
      <c r="H28" s="187">
        <f t="shared" si="3"/>
        <v>2250</v>
      </c>
      <c r="I28" s="187">
        <f t="shared" si="3"/>
        <v>1950</v>
      </c>
      <c r="J28" s="187">
        <f t="shared" si="3"/>
        <v>2250</v>
      </c>
      <c r="K28" s="187">
        <f t="shared" si="3"/>
        <v>1950</v>
      </c>
      <c r="L28" s="187">
        <f t="shared" si="3"/>
        <v>2250</v>
      </c>
      <c r="M28" s="187">
        <f t="shared" si="3"/>
        <v>1800</v>
      </c>
      <c r="N28" s="187">
        <f t="shared" si="3"/>
        <v>1800</v>
      </c>
      <c r="O28" s="187">
        <f>SUM(C28:N28)</f>
        <v>25500</v>
      </c>
    </row>
    <row r="29" spans="1:15" ht="11.25">
      <c r="A29" s="203" t="s">
        <v>43</v>
      </c>
      <c r="C29" s="187">
        <f t="shared" si="3"/>
        <v>975</v>
      </c>
      <c r="D29" s="187">
        <f t="shared" si="3"/>
        <v>1200</v>
      </c>
      <c r="E29" s="187">
        <f t="shared" si="3"/>
        <v>1200</v>
      </c>
      <c r="F29" s="187">
        <f t="shared" si="3"/>
        <v>1125</v>
      </c>
      <c r="G29" s="187">
        <f t="shared" si="3"/>
        <v>1125</v>
      </c>
      <c r="H29" s="187">
        <f t="shared" si="3"/>
        <v>975</v>
      </c>
      <c r="I29" s="187">
        <f t="shared" si="3"/>
        <v>750</v>
      </c>
      <c r="J29" s="187">
        <f t="shared" si="3"/>
        <v>900</v>
      </c>
      <c r="K29" s="187">
        <f t="shared" si="3"/>
        <v>1050</v>
      </c>
      <c r="L29" s="187">
        <f t="shared" si="3"/>
        <v>975</v>
      </c>
      <c r="M29" s="187">
        <f t="shared" si="3"/>
        <v>750</v>
      </c>
      <c r="N29" s="187">
        <f t="shared" si="3"/>
        <v>750</v>
      </c>
      <c r="O29" s="187">
        <f>SUM(C29:N29)</f>
        <v>11775</v>
      </c>
    </row>
    <row r="30" spans="1:15" ht="11.25">
      <c r="A30" s="203" t="s">
        <v>42</v>
      </c>
      <c r="C30" s="187">
        <f t="shared" si="3"/>
        <v>800</v>
      </c>
      <c r="D30" s="187">
        <f t="shared" si="3"/>
        <v>750</v>
      </c>
      <c r="E30" s="187">
        <f t="shared" si="3"/>
        <v>550</v>
      </c>
      <c r="F30" s="187">
        <f t="shared" si="3"/>
        <v>650</v>
      </c>
      <c r="G30" s="187">
        <f t="shared" si="3"/>
        <v>750</v>
      </c>
      <c r="H30" s="187">
        <f t="shared" si="3"/>
        <v>700</v>
      </c>
      <c r="I30" s="187">
        <f t="shared" si="3"/>
        <v>500</v>
      </c>
      <c r="J30" s="187">
        <f t="shared" si="3"/>
        <v>500</v>
      </c>
      <c r="K30" s="187">
        <f t="shared" si="3"/>
        <v>650</v>
      </c>
      <c r="L30" s="187">
        <f t="shared" si="3"/>
        <v>750</v>
      </c>
      <c r="M30" s="187">
        <f t="shared" si="3"/>
        <v>500</v>
      </c>
      <c r="N30" s="187">
        <f t="shared" si="3"/>
        <v>600</v>
      </c>
      <c r="O30" s="187">
        <f>SUM(C30:N30)</f>
        <v>7700</v>
      </c>
    </row>
    <row r="31" ht="7.5" customHeight="1"/>
    <row r="32" spans="1:15" s="175" customFormat="1" ht="12" thickBot="1">
      <c r="A32" s="175" t="s">
        <v>71</v>
      </c>
      <c r="C32" s="188">
        <f>SUM(C27:C31)</f>
        <v>5430</v>
      </c>
      <c r="D32" s="188">
        <f aca="true" t="shared" si="4" ref="D32:O32">SUM(D27:D31)</f>
        <v>5625</v>
      </c>
      <c r="E32" s="188">
        <f t="shared" si="4"/>
        <v>5020</v>
      </c>
      <c r="F32" s="188">
        <f t="shared" si="4"/>
        <v>4425</v>
      </c>
      <c r="G32" s="188">
        <f t="shared" si="4"/>
        <v>5230</v>
      </c>
      <c r="H32" s="188">
        <f t="shared" si="4"/>
        <v>5030</v>
      </c>
      <c r="I32" s="188">
        <f t="shared" si="4"/>
        <v>4050</v>
      </c>
      <c r="J32" s="188">
        <f t="shared" si="4"/>
        <v>4500</v>
      </c>
      <c r="K32" s="188">
        <f t="shared" si="4"/>
        <v>4755</v>
      </c>
      <c r="L32" s="188">
        <f t="shared" si="4"/>
        <v>4995</v>
      </c>
      <c r="M32" s="188">
        <f t="shared" si="4"/>
        <v>4155</v>
      </c>
      <c r="N32" s="188">
        <f t="shared" si="4"/>
        <v>4255</v>
      </c>
      <c r="O32" s="375">
        <f t="shared" si="4"/>
        <v>57470</v>
      </c>
    </row>
    <row r="33" ht="12" thickTop="1"/>
    <row r="35" spans="1:15" ht="11.25">
      <c r="A35" s="189" t="s">
        <v>111</v>
      </c>
      <c r="C35" s="180" t="s">
        <v>36</v>
      </c>
      <c r="D35" s="180" t="s">
        <v>37</v>
      </c>
      <c r="E35" s="180" t="s">
        <v>38</v>
      </c>
      <c r="F35" s="180" t="s">
        <v>39</v>
      </c>
      <c r="G35" s="180" t="s">
        <v>40</v>
      </c>
      <c r="H35" s="180" t="s">
        <v>53</v>
      </c>
      <c r="I35" s="180" t="s">
        <v>45</v>
      </c>
      <c r="J35" s="180" t="s">
        <v>46</v>
      </c>
      <c r="K35" s="180" t="s">
        <v>47</v>
      </c>
      <c r="L35" s="180" t="s">
        <v>48</v>
      </c>
      <c r="M35" s="180" t="s">
        <v>49</v>
      </c>
      <c r="N35" s="180" t="s">
        <v>98</v>
      </c>
      <c r="O35" s="180" t="s">
        <v>69</v>
      </c>
    </row>
    <row r="36" ht="3.75" customHeight="1"/>
    <row r="37" spans="1:15" ht="11.25">
      <c r="A37" s="177" t="s">
        <v>112</v>
      </c>
      <c r="B37" s="190">
        <f>O37</f>
        <v>628</v>
      </c>
      <c r="C37" s="177">
        <f aca="true" t="shared" si="5" ref="C37:N37">C14</f>
        <v>59</v>
      </c>
      <c r="D37" s="177">
        <f t="shared" si="5"/>
        <v>62</v>
      </c>
      <c r="E37" s="177">
        <f t="shared" si="5"/>
        <v>54</v>
      </c>
      <c r="F37" s="177">
        <f t="shared" si="5"/>
        <v>50</v>
      </c>
      <c r="G37" s="177">
        <f t="shared" si="5"/>
        <v>58</v>
      </c>
      <c r="H37" s="177">
        <f t="shared" si="5"/>
        <v>55</v>
      </c>
      <c r="I37" s="177">
        <f t="shared" si="5"/>
        <v>43</v>
      </c>
      <c r="J37" s="177">
        <f t="shared" si="5"/>
        <v>47</v>
      </c>
      <c r="K37" s="177">
        <f t="shared" si="5"/>
        <v>53</v>
      </c>
      <c r="L37" s="177">
        <f t="shared" si="5"/>
        <v>55</v>
      </c>
      <c r="M37" s="177">
        <f t="shared" si="5"/>
        <v>45</v>
      </c>
      <c r="N37" s="177">
        <f t="shared" si="5"/>
        <v>47</v>
      </c>
      <c r="O37" s="177">
        <f>SUM(C37:N37)</f>
        <v>628</v>
      </c>
    </row>
    <row r="38" spans="1:3" ht="11.25">
      <c r="A38" s="177" t="s">
        <v>113</v>
      </c>
      <c r="B38" s="191">
        <v>16</v>
      </c>
      <c r="C38" s="187"/>
    </row>
    <row r="39" ht="3.75" customHeight="1">
      <c r="B39" s="191"/>
    </row>
    <row r="40" spans="1:15" ht="11.25">
      <c r="A40" s="177" t="s">
        <v>114</v>
      </c>
      <c r="B40" s="190">
        <f>O40</f>
        <v>628</v>
      </c>
      <c r="C40" s="177">
        <f>C37</f>
        <v>59</v>
      </c>
      <c r="D40" s="177">
        <f aca="true" t="shared" si="6" ref="D40:N40">D37</f>
        <v>62</v>
      </c>
      <c r="E40" s="177">
        <f t="shared" si="6"/>
        <v>54</v>
      </c>
      <c r="F40" s="177">
        <f t="shared" si="6"/>
        <v>50</v>
      </c>
      <c r="G40" s="177">
        <f t="shared" si="6"/>
        <v>58</v>
      </c>
      <c r="H40" s="177">
        <f t="shared" si="6"/>
        <v>55</v>
      </c>
      <c r="I40" s="177">
        <f t="shared" si="6"/>
        <v>43</v>
      </c>
      <c r="J40" s="177">
        <f t="shared" si="6"/>
        <v>47</v>
      </c>
      <c r="K40" s="177">
        <f t="shared" si="6"/>
        <v>53</v>
      </c>
      <c r="L40" s="177">
        <f t="shared" si="6"/>
        <v>55</v>
      </c>
      <c r="M40" s="177">
        <f t="shared" si="6"/>
        <v>45</v>
      </c>
      <c r="N40" s="177">
        <f t="shared" si="6"/>
        <v>47</v>
      </c>
      <c r="O40" s="177">
        <f>SUM(C40:N40)</f>
        <v>628</v>
      </c>
    </row>
    <row r="41" spans="1:2" ht="11.25">
      <c r="A41" s="177" t="s">
        <v>115</v>
      </c>
      <c r="B41" s="191">
        <v>15</v>
      </c>
    </row>
    <row r="42" ht="6" customHeight="1"/>
    <row r="43" spans="1:15" s="175" customFormat="1" ht="11.25">
      <c r="A43" s="175" t="s">
        <v>141</v>
      </c>
      <c r="C43" s="192">
        <f>C37*$B$38</f>
        <v>944</v>
      </c>
      <c r="D43" s="192">
        <f aca="true" t="shared" si="7" ref="D43:N43">D37*$B$38</f>
        <v>992</v>
      </c>
      <c r="E43" s="192">
        <f t="shared" si="7"/>
        <v>864</v>
      </c>
      <c r="F43" s="192">
        <f t="shared" si="7"/>
        <v>800</v>
      </c>
      <c r="G43" s="192">
        <f t="shared" si="7"/>
        <v>928</v>
      </c>
      <c r="H43" s="192">
        <f t="shared" si="7"/>
        <v>880</v>
      </c>
      <c r="I43" s="192">
        <f t="shared" si="7"/>
        <v>688</v>
      </c>
      <c r="J43" s="192">
        <f t="shared" si="7"/>
        <v>752</v>
      </c>
      <c r="K43" s="192">
        <f t="shared" si="7"/>
        <v>848</v>
      </c>
      <c r="L43" s="192">
        <f t="shared" si="7"/>
        <v>880</v>
      </c>
      <c r="M43" s="192">
        <f t="shared" si="7"/>
        <v>720</v>
      </c>
      <c r="N43" s="192">
        <f t="shared" si="7"/>
        <v>752</v>
      </c>
      <c r="O43" s="192">
        <f>SUM(C43:N43)</f>
        <v>10048</v>
      </c>
    </row>
    <row r="44" spans="1:15" s="175" customFormat="1" ht="11.25">
      <c r="A44" s="175" t="s">
        <v>116</v>
      </c>
      <c r="C44" s="192">
        <f>C40*$B$41</f>
        <v>885</v>
      </c>
      <c r="D44" s="192">
        <f aca="true" t="shared" si="8" ref="D44:N44">D40*$B$41</f>
        <v>930</v>
      </c>
      <c r="E44" s="192">
        <f t="shared" si="8"/>
        <v>810</v>
      </c>
      <c r="F44" s="192">
        <f t="shared" si="8"/>
        <v>750</v>
      </c>
      <c r="G44" s="192">
        <f t="shared" si="8"/>
        <v>870</v>
      </c>
      <c r="H44" s="192">
        <f t="shared" si="8"/>
        <v>825</v>
      </c>
      <c r="I44" s="192">
        <f t="shared" si="8"/>
        <v>645</v>
      </c>
      <c r="J44" s="192">
        <f t="shared" si="8"/>
        <v>705</v>
      </c>
      <c r="K44" s="192">
        <f t="shared" si="8"/>
        <v>795</v>
      </c>
      <c r="L44" s="192">
        <f t="shared" si="8"/>
        <v>825</v>
      </c>
      <c r="M44" s="192">
        <f t="shared" si="8"/>
        <v>675</v>
      </c>
      <c r="N44" s="192">
        <f t="shared" si="8"/>
        <v>705</v>
      </c>
      <c r="O44" s="192">
        <f>SUM(C44:N44)</f>
        <v>9420</v>
      </c>
    </row>
    <row r="46" spans="1:2" ht="11.25">
      <c r="A46" s="177" t="s">
        <v>131</v>
      </c>
      <c r="B46" s="221">
        <v>1.75</v>
      </c>
    </row>
    <row r="47" spans="1:15" ht="11.25">
      <c r="A47" s="177" t="s">
        <v>117</v>
      </c>
      <c r="B47" s="191"/>
      <c r="C47" s="177">
        <f aca="true" t="shared" si="9" ref="C47:N47">C14</f>
        <v>59</v>
      </c>
      <c r="D47" s="177">
        <f t="shared" si="9"/>
        <v>62</v>
      </c>
      <c r="E47" s="177">
        <f t="shared" si="9"/>
        <v>54</v>
      </c>
      <c r="F47" s="177">
        <f t="shared" si="9"/>
        <v>50</v>
      </c>
      <c r="G47" s="177">
        <f t="shared" si="9"/>
        <v>58</v>
      </c>
      <c r="H47" s="177">
        <f t="shared" si="9"/>
        <v>55</v>
      </c>
      <c r="I47" s="177">
        <f t="shared" si="9"/>
        <v>43</v>
      </c>
      <c r="J47" s="177">
        <f t="shared" si="9"/>
        <v>47</v>
      </c>
      <c r="K47" s="177">
        <f t="shared" si="9"/>
        <v>53</v>
      </c>
      <c r="L47" s="177">
        <f t="shared" si="9"/>
        <v>55</v>
      </c>
      <c r="M47" s="177">
        <f t="shared" si="9"/>
        <v>45</v>
      </c>
      <c r="N47" s="177">
        <f t="shared" si="9"/>
        <v>47</v>
      </c>
      <c r="O47" s="177">
        <f>SUM(C47:N47)</f>
        <v>628</v>
      </c>
    </row>
    <row r="48" ht="11.25">
      <c r="B48" s="191"/>
    </row>
    <row r="49" spans="1:2" ht="11.25">
      <c r="A49" s="177" t="s">
        <v>133</v>
      </c>
      <c r="B49" s="221">
        <v>8</v>
      </c>
    </row>
    <row r="50" spans="1:2" ht="11.25">
      <c r="A50" s="177" t="s">
        <v>134</v>
      </c>
      <c r="B50" s="221">
        <v>10.5</v>
      </c>
    </row>
    <row r="51" spans="1:15" ht="11.25">
      <c r="A51" s="175" t="s">
        <v>118</v>
      </c>
      <c r="B51" s="190"/>
      <c r="C51" s="193">
        <f aca="true" t="shared" si="10" ref="C51:O51">(C11*$B$49)+(C12*$B$50)</f>
        <v>272</v>
      </c>
      <c r="D51" s="193">
        <f t="shared" si="10"/>
        <v>285.5</v>
      </c>
      <c r="E51" s="193">
        <f t="shared" si="10"/>
        <v>243.5</v>
      </c>
      <c r="F51" s="193">
        <f t="shared" si="10"/>
        <v>256.5</v>
      </c>
      <c r="G51" s="193">
        <f t="shared" si="10"/>
        <v>277.5</v>
      </c>
      <c r="H51" s="193">
        <f t="shared" si="10"/>
        <v>251</v>
      </c>
      <c r="I51" s="193">
        <f t="shared" si="10"/>
        <v>185</v>
      </c>
      <c r="J51" s="193">
        <f t="shared" si="10"/>
        <v>201</v>
      </c>
      <c r="K51" s="193">
        <f t="shared" si="10"/>
        <v>248.5</v>
      </c>
      <c r="L51" s="193">
        <f t="shared" si="10"/>
        <v>261.5</v>
      </c>
      <c r="M51" s="193">
        <f t="shared" si="10"/>
        <v>185</v>
      </c>
      <c r="N51" s="193">
        <f t="shared" si="10"/>
        <v>206</v>
      </c>
      <c r="O51" s="178">
        <f t="shared" si="10"/>
        <v>2873</v>
      </c>
    </row>
    <row r="52" spans="1:2" ht="11.25">
      <c r="A52" s="204" t="s">
        <v>144</v>
      </c>
      <c r="B52" s="220">
        <v>13.15</v>
      </c>
    </row>
    <row r="53" spans="1:2" ht="11.25">
      <c r="A53" s="203" t="s">
        <v>132</v>
      </c>
      <c r="B53" s="221">
        <v>16</v>
      </c>
    </row>
    <row r="54" spans="1:15" ht="11.25">
      <c r="A54" s="203" t="s">
        <v>117</v>
      </c>
      <c r="B54" s="190"/>
      <c r="C54" s="177">
        <f aca="true" t="shared" si="11" ref="C54:N54">C9+C10</f>
        <v>30</v>
      </c>
      <c r="D54" s="177">
        <f t="shared" si="11"/>
        <v>31</v>
      </c>
      <c r="E54" s="177">
        <f t="shared" si="11"/>
        <v>27</v>
      </c>
      <c r="F54" s="177">
        <f t="shared" si="11"/>
        <v>22</v>
      </c>
      <c r="G54" s="177">
        <f t="shared" si="11"/>
        <v>28</v>
      </c>
      <c r="H54" s="177">
        <f t="shared" si="11"/>
        <v>28</v>
      </c>
      <c r="I54" s="177">
        <f t="shared" si="11"/>
        <v>23</v>
      </c>
      <c r="J54" s="177">
        <f t="shared" si="11"/>
        <v>25</v>
      </c>
      <c r="K54" s="177">
        <f t="shared" si="11"/>
        <v>26</v>
      </c>
      <c r="L54" s="177">
        <f t="shared" si="11"/>
        <v>27</v>
      </c>
      <c r="M54" s="177">
        <f t="shared" si="11"/>
        <v>25</v>
      </c>
      <c r="N54" s="177">
        <f t="shared" si="11"/>
        <v>25</v>
      </c>
      <c r="O54" s="177">
        <f>SUM(C54:N54)</f>
        <v>317</v>
      </c>
    </row>
    <row r="55" ht="3.75" customHeight="1">
      <c r="A55" s="203"/>
    </row>
    <row r="56" spans="1:15" s="175" customFormat="1" ht="11.25">
      <c r="A56" s="206" t="s">
        <v>118</v>
      </c>
      <c r="C56" s="192">
        <f>($B$53*C54)+($B$46*C47)</f>
        <v>583.25</v>
      </c>
      <c r="D56" s="192">
        <f aca="true" t="shared" si="12" ref="D56:N56">($B$53*D54)+($B$46*D47)</f>
        <v>604.5</v>
      </c>
      <c r="E56" s="192">
        <f t="shared" si="12"/>
        <v>526.5</v>
      </c>
      <c r="F56" s="192">
        <f t="shared" si="12"/>
        <v>439.5</v>
      </c>
      <c r="G56" s="192">
        <f t="shared" si="12"/>
        <v>549.5</v>
      </c>
      <c r="H56" s="192">
        <f t="shared" si="12"/>
        <v>544.25</v>
      </c>
      <c r="I56" s="192">
        <f t="shared" si="12"/>
        <v>443.25</v>
      </c>
      <c r="J56" s="192">
        <f t="shared" si="12"/>
        <v>482.25</v>
      </c>
      <c r="K56" s="192">
        <f t="shared" si="12"/>
        <v>508.75</v>
      </c>
      <c r="L56" s="192">
        <f t="shared" si="12"/>
        <v>528.25</v>
      </c>
      <c r="M56" s="192">
        <f t="shared" si="12"/>
        <v>478.75</v>
      </c>
      <c r="N56" s="192">
        <f t="shared" si="12"/>
        <v>482.25</v>
      </c>
      <c r="O56" s="192">
        <f>SUM(C56:N56)</f>
        <v>6171</v>
      </c>
    </row>
    <row r="58" spans="1:2" ht="11.25">
      <c r="A58" s="177" t="s">
        <v>119</v>
      </c>
      <c r="B58" s="219">
        <v>3.4</v>
      </c>
    </row>
    <row r="59" spans="1:15" ht="11.25">
      <c r="A59" s="177" t="s">
        <v>117</v>
      </c>
      <c r="B59" s="190"/>
      <c r="C59" s="176">
        <f aca="true" t="shared" si="13" ref="C59:N59">C9+C10</f>
        <v>30</v>
      </c>
      <c r="D59" s="176">
        <f t="shared" si="13"/>
        <v>31</v>
      </c>
      <c r="E59" s="176">
        <f t="shared" si="13"/>
        <v>27</v>
      </c>
      <c r="F59" s="176">
        <f t="shared" si="13"/>
        <v>22</v>
      </c>
      <c r="G59" s="176">
        <f t="shared" si="13"/>
        <v>28</v>
      </c>
      <c r="H59" s="176">
        <f t="shared" si="13"/>
        <v>28</v>
      </c>
      <c r="I59" s="176">
        <f t="shared" si="13"/>
        <v>23</v>
      </c>
      <c r="J59" s="176">
        <f t="shared" si="13"/>
        <v>25</v>
      </c>
      <c r="K59" s="176">
        <f t="shared" si="13"/>
        <v>26</v>
      </c>
      <c r="L59" s="176">
        <f t="shared" si="13"/>
        <v>27</v>
      </c>
      <c r="M59" s="176">
        <f t="shared" si="13"/>
        <v>25</v>
      </c>
      <c r="N59" s="176">
        <f t="shared" si="13"/>
        <v>25</v>
      </c>
      <c r="O59" s="194">
        <f>SUM(C59:N59)</f>
        <v>317</v>
      </c>
    </row>
    <row r="60" ht="3.75" customHeight="1"/>
    <row r="61" spans="1:15" s="175" customFormat="1" ht="11.25">
      <c r="A61" s="175" t="s">
        <v>120</v>
      </c>
      <c r="C61" s="192">
        <f>C59*$B$58</f>
        <v>102</v>
      </c>
      <c r="D61" s="192">
        <f aca="true" t="shared" si="14" ref="D61:N61">D59*$B$58</f>
        <v>105.39999999999999</v>
      </c>
      <c r="E61" s="192">
        <f t="shared" si="14"/>
        <v>91.8</v>
      </c>
      <c r="F61" s="192">
        <f t="shared" si="14"/>
        <v>74.8</v>
      </c>
      <c r="G61" s="192">
        <f t="shared" si="14"/>
        <v>95.2</v>
      </c>
      <c r="H61" s="192">
        <f t="shared" si="14"/>
        <v>95.2</v>
      </c>
      <c r="I61" s="192">
        <f t="shared" si="14"/>
        <v>78.2</v>
      </c>
      <c r="J61" s="192">
        <f t="shared" si="14"/>
        <v>85</v>
      </c>
      <c r="K61" s="192">
        <f t="shared" si="14"/>
        <v>88.39999999999999</v>
      </c>
      <c r="L61" s="192">
        <f t="shared" si="14"/>
        <v>91.8</v>
      </c>
      <c r="M61" s="192">
        <f t="shared" si="14"/>
        <v>85</v>
      </c>
      <c r="N61" s="192">
        <f t="shared" si="14"/>
        <v>85</v>
      </c>
      <c r="O61" s="192">
        <f>SUM(C61:N61)</f>
        <v>1077.8</v>
      </c>
    </row>
    <row r="63" spans="1:2" ht="11.25">
      <c r="A63" s="177" t="s">
        <v>121</v>
      </c>
      <c r="B63" s="219">
        <v>4</v>
      </c>
    </row>
    <row r="64" spans="1:15" ht="11.25">
      <c r="A64" s="177" t="s">
        <v>122</v>
      </c>
      <c r="C64" s="195" t="e">
        <f>#REF!+C9</f>
        <v>#REF!</v>
      </c>
      <c r="D64" s="195" t="e">
        <f>#REF!+D9</f>
        <v>#REF!</v>
      </c>
      <c r="E64" s="195" t="e">
        <f>#REF!+E9</f>
        <v>#REF!</v>
      </c>
      <c r="F64" s="195" t="e">
        <f>#REF!+F9</f>
        <v>#REF!</v>
      </c>
      <c r="G64" s="195" t="e">
        <f>#REF!+G9</f>
        <v>#REF!</v>
      </c>
      <c r="H64" s="195" t="e">
        <f>#REF!+H9</f>
        <v>#REF!</v>
      </c>
      <c r="I64" s="195" t="e">
        <f>#REF!+I9</f>
        <v>#REF!</v>
      </c>
      <c r="J64" s="195" t="e">
        <f>#REF!+J9</f>
        <v>#REF!</v>
      </c>
      <c r="K64" s="195" t="e">
        <f>#REF!+K9</f>
        <v>#REF!</v>
      </c>
      <c r="L64" s="195" t="e">
        <f>#REF!+L9</f>
        <v>#REF!</v>
      </c>
      <c r="M64" s="195" t="e">
        <f>#REF!+M9</f>
        <v>#REF!</v>
      </c>
      <c r="N64" s="195" t="e">
        <f>#REF!+N9</f>
        <v>#REF!</v>
      </c>
      <c r="O64" s="177" t="e">
        <f>SUM(C64:N64)</f>
        <v>#REF!</v>
      </c>
    </row>
    <row r="65" ht="4.5" customHeight="1"/>
    <row r="66" spans="1:15" s="175" customFormat="1" ht="11.25">
      <c r="A66" s="175" t="s">
        <v>123</v>
      </c>
      <c r="C66" s="193" t="e">
        <f>C64*$B$63</f>
        <v>#REF!</v>
      </c>
      <c r="D66" s="193" t="e">
        <f aca="true" t="shared" si="15" ref="D66:N66">D64*$B$63</f>
        <v>#REF!</v>
      </c>
      <c r="E66" s="193" t="e">
        <f t="shared" si="15"/>
        <v>#REF!</v>
      </c>
      <c r="F66" s="193" t="e">
        <f t="shared" si="15"/>
        <v>#REF!</v>
      </c>
      <c r="G66" s="193" t="e">
        <f t="shared" si="15"/>
        <v>#REF!</v>
      </c>
      <c r="H66" s="193" t="e">
        <f t="shared" si="15"/>
        <v>#REF!</v>
      </c>
      <c r="I66" s="193" t="e">
        <f t="shared" si="15"/>
        <v>#REF!</v>
      </c>
      <c r="J66" s="193" t="e">
        <f t="shared" si="15"/>
        <v>#REF!</v>
      </c>
      <c r="K66" s="193" t="e">
        <f t="shared" si="15"/>
        <v>#REF!</v>
      </c>
      <c r="L66" s="193" t="e">
        <f t="shared" si="15"/>
        <v>#REF!</v>
      </c>
      <c r="M66" s="193" t="e">
        <f t="shared" si="15"/>
        <v>#REF!</v>
      </c>
      <c r="N66" s="193" t="e">
        <f t="shared" si="15"/>
        <v>#REF!</v>
      </c>
      <c r="O66" s="193" t="e">
        <f>SUM(C66:N66)</f>
        <v>#REF!</v>
      </c>
    </row>
    <row r="67" ht="9.75" customHeight="1"/>
    <row r="68" spans="1:2" ht="11.25">
      <c r="A68" s="177" t="s">
        <v>124</v>
      </c>
      <c r="B68" s="219">
        <v>15</v>
      </c>
    </row>
    <row r="69" spans="1:15" ht="11.25">
      <c r="A69" s="177" t="s">
        <v>122</v>
      </c>
      <c r="C69" s="190">
        <f aca="true" t="shared" si="16" ref="C69:N69">C12+C11</f>
        <v>29</v>
      </c>
      <c r="D69" s="190">
        <f t="shared" si="16"/>
        <v>31</v>
      </c>
      <c r="E69" s="190">
        <f t="shared" si="16"/>
        <v>27</v>
      </c>
      <c r="F69" s="190">
        <f t="shared" si="16"/>
        <v>28</v>
      </c>
      <c r="G69" s="190">
        <f t="shared" si="16"/>
        <v>30</v>
      </c>
      <c r="H69" s="190">
        <f t="shared" si="16"/>
        <v>27</v>
      </c>
      <c r="I69" s="190">
        <f t="shared" si="16"/>
        <v>20</v>
      </c>
      <c r="J69" s="190">
        <f t="shared" si="16"/>
        <v>22</v>
      </c>
      <c r="K69" s="190">
        <f t="shared" si="16"/>
        <v>27</v>
      </c>
      <c r="L69" s="190">
        <f t="shared" si="16"/>
        <v>28</v>
      </c>
      <c r="M69" s="190">
        <f t="shared" si="16"/>
        <v>20</v>
      </c>
      <c r="N69" s="190">
        <f t="shared" si="16"/>
        <v>22</v>
      </c>
      <c r="O69" s="177">
        <f>SUM(C69:N69)</f>
        <v>311</v>
      </c>
    </row>
    <row r="70" ht="4.5" customHeight="1"/>
    <row r="71" spans="1:15" s="175" customFormat="1" ht="11.25">
      <c r="A71" s="175" t="s">
        <v>123</v>
      </c>
      <c r="C71" s="193">
        <f>C69*$B$68</f>
        <v>435</v>
      </c>
      <c r="D71" s="193">
        <f aca="true" t="shared" si="17" ref="D71:N71">D69*$B$68</f>
        <v>465</v>
      </c>
      <c r="E71" s="193">
        <f t="shared" si="17"/>
        <v>405</v>
      </c>
      <c r="F71" s="193">
        <f t="shared" si="17"/>
        <v>420</v>
      </c>
      <c r="G71" s="193">
        <f t="shared" si="17"/>
        <v>450</v>
      </c>
      <c r="H71" s="193">
        <f t="shared" si="17"/>
        <v>405</v>
      </c>
      <c r="I71" s="193">
        <f t="shared" si="17"/>
        <v>300</v>
      </c>
      <c r="J71" s="193">
        <f t="shared" si="17"/>
        <v>330</v>
      </c>
      <c r="K71" s="193">
        <f t="shared" si="17"/>
        <v>405</v>
      </c>
      <c r="L71" s="193">
        <f t="shared" si="17"/>
        <v>420</v>
      </c>
      <c r="M71" s="193">
        <f t="shared" si="17"/>
        <v>300</v>
      </c>
      <c r="N71" s="193">
        <f t="shared" si="17"/>
        <v>330</v>
      </c>
      <c r="O71" s="193">
        <f>SUM(C71:N71)</f>
        <v>4665</v>
      </c>
    </row>
    <row r="72" ht="9" customHeight="1"/>
    <row r="73" spans="1:15" s="175" customFormat="1" ht="12" thickBot="1">
      <c r="A73" s="175" t="s">
        <v>125</v>
      </c>
      <c r="C73" s="196" t="e">
        <f>C43+C44+C51+C56+C61+C66+C71</f>
        <v>#REF!</v>
      </c>
      <c r="D73" s="196" t="e">
        <f aca="true" t="shared" si="18" ref="D73:O73">D43+D44+D56+D61+D66+D71</f>
        <v>#REF!</v>
      </c>
      <c r="E73" s="196" t="e">
        <f t="shared" si="18"/>
        <v>#REF!</v>
      </c>
      <c r="F73" s="196" t="e">
        <f t="shared" si="18"/>
        <v>#REF!</v>
      </c>
      <c r="G73" s="196" t="e">
        <f t="shared" si="18"/>
        <v>#REF!</v>
      </c>
      <c r="H73" s="196" t="e">
        <f t="shared" si="18"/>
        <v>#REF!</v>
      </c>
      <c r="I73" s="196" t="e">
        <f t="shared" si="18"/>
        <v>#REF!</v>
      </c>
      <c r="J73" s="196" t="e">
        <f t="shared" si="18"/>
        <v>#REF!</v>
      </c>
      <c r="K73" s="196" t="e">
        <f t="shared" si="18"/>
        <v>#REF!</v>
      </c>
      <c r="L73" s="196" t="e">
        <f t="shared" si="18"/>
        <v>#REF!</v>
      </c>
      <c r="M73" s="196" t="e">
        <f t="shared" si="18"/>
        <v>#REF!</v>
      </c>
      <c r="N73" s="196" t="e">
        <f t="shared" si="18"/>
        <v>#REF!</v>
      </c>
      <c r="O73" s="196" t="e">
        <f t="shared" si="18"/>
        <v>#REF!</v>
      </c>
    </row>
    <row r="74" ht="12" thickTop="1"/>
    <row r="75" spans="2:10" s="217" customFormat="1" ht="11.25">
      <c r="B75" s="306" t="s">
        <v>222</v>
      </c>
      <c r="C75" s="306"/>
      <c r="D75" s="306"/>
      <c r="E75" s="306"/>
      <c r="F75" s="306"/>
      <c r="G75" s="306"/>
      <c r="H75" s="306"/>
      <c r="I75" s="306"/>
      <c r="J75" s="306"/>
    </row>
    <row r="76" spans="1:15" s="292" customFormat="1" ht="11.25">
      <c r="A76" s="297"/>
      <c r="B76" s="306"/>
      <c r="C76" s="307"/>
      <c r="D76" s="307"/>
      <c r="E76" s="307"/>
      <c r="F76" s="307"/>
      <c r="G76" s="307"/>
      <c r="H76" s="307"/>
      <c r="I76" s="307"/>
      <c r="J76" s="307"/>
      <c r="K76" s="293"/>
      <c r="L76" s="293"/>
      <c r="M76" s="293"/>
      <c r="N76" s="293"/>
      <c r="O76" s="293"/>
    </row>
    <row r="77" spans="1:10" s="217" customFormat="1" ht="6" customHeight="1">
      <c r="A77" s="298"/>
      <c r="B77" s="306"/>
      <c r="C77" s="306"/>
      <c r="D77" s="306"/>
      <c r="E77" s="306"/>
      <c r="F77" s="306"/>
      <c r="G77" s="306"/>
      <c r="H77" s="306"/>
      <c r="I77" s="306"/>
      <c r="J77" s="306"/>
    </row>
    <row r="78" spans="1:15" s="217" customFormat="1" ht="11.25">
      <c r="A78" s="298"/>
      <c r="B78" s="294"/>
      <c r="C78" s="245"/>
      <c r="D78" s="245"/>
      <c r="E78" s="245"/>
      <c r="F78" s="245"/>
      <c r="G78" s="245"/>
      <c r="H78" s="245"/>
      <c r="I78" s="245"/>
      <c r="J78" s="245"/>
      <c r="K78" s="245"/>
      <c r="L78" s="245"/>
      <c r="M78" s="245"/>
      <c r="N78" s="245"/>
      <c r="O78" s="245"/>
    </row>
    <row r="79" spans="1:15" s="217" customFormat="1" ht="11.25">
      <c r="A79" s="298"/>
      <c r="B79" s="294"/>
      <c r="C79" s="245"/>
      <c r="D79" s="245"/>
      <c r="E79" s="245"/>
      <c r="F79" s="245"/>
      <c r="G79" s="245"/>
      <c r="H79" s="245"/>
      <c r="I79" s="245"/>
      <c r="J79" s="245"/>
      <c r="K79" s="245"/>
      <c r="L79" s="245"/>
      <c r="M79" s="245"/>
      <c r="N79" s="245"/>
      <c r="O79" s="245"/>
    </row>
    <row r="80" spans="1:15" s="217" customFormat="1" ht="11.25">
      <c r="A80" s="298"/>
      <c r="B80" s="294"/>
      <c r="C80" s="245"/>
      <c r="D80" s="245"/>
      <c r="E80" s="245"/>
      <c r="F80" s="245"/>
      <c r="G80" s="245"/>
      <c r="H80" s="245"/>
      <c r="I80" s="245"/>
      <c r="J80" s="245"/>
      <c r="K80" s="245"/>
      <c r="L80" s="245"/>
      <c r="M80" s="245"/>
      <c r="N80" s="245"/>
      <c r="O80" s="245"/>
    </row>
    <row r="81" spans="1:15" s="217" customFormat="1" ht="11.25">
      <c r="A81" s="298"/>
      <c r="B81" s="294"/>
      <c r="O81" s="245"/>
    </row>
    <row r="82" spans="1:15" s="217" customFormat="1" ht="11.25">
      <c r="A82" s="298"/>
      <c r="B82" s="294"/>
      <c r="C82" s="246"/>
      <c r="D82" s="246"/>
      <c r="E82" s="246"/>
      <c r="F82" s="246"/>
      <c r="G82" s="246"/>
      <c r="H82" s="246"/>
      <c r="I82" s="246"/>
      <c r="J82" s="246"/>
      <c r="K82" s="246"/>
      <c r="L82" s="246"/>
      <c r="M82" s="246"/>
      <c r="N82" s="246"/>
      <c r="O82" s="245"/>
    </row>
    <row r="83" spans="1:15" s="217" customFormat="1" ht="11.25">
      <c r="A83" s="298"/>
      <c r="B83" s="294"/>
      <c r="C83" s="245"/>
      <c r="D83" s="245"/>
      <c r="E83" s="245"/>
      <c r="F83" s="245"/>
      <c r="G83" s="245"/>
      <c r="H83" s="245"/>
      <c r="I83" s="245"/>
      <c r="J83" s="245"/>
      <c r="K83" s="245"/>
      <c r="L83" s="245"/>
      <c r="M83" s="245"/>
      <c r="N83" s="245"/>
      <c r="O83" s="245"/>
    </row>
    <row r="84" spans="1:16" s="217" customFormat="1" ht="11.25">
      <c r="A84" s="298"/>
      <c r="B84" s="294"/>
      <c r="C84" s="245"/>
      <c r="D84" s="245"/>
      <c r="E84" s="245"/>
      <c r="F84" s="245"/>
      <c r="G84" s="245"/>
      <c r="H84" s="245"/>
      <c r="I84" s="245"/>
      <c r="J84" s="245"/>
      <c r="K84" s="245"/>
      <c r="L84" s="245"/>
      <c r="M84" s="245"/>
      <c r="N84" s="245"/>
      <c r="O84" s="245"/>
      <c r="P84" s="295"/>
    </row>
    <row r="85" spans="1:16" s="217" customFormat="1" ht="11.25">
      <c r="A85" s="298"/>
      <c r="B85" s="294"/>
      <c r="C85" s="245"/>
      <c r="D85" s="245"/>
      <c r="E85" s="245"/>
      <c r="F85" s="245"/>
      <c r="G85" s="245"/>
      <c r="H85" s="245"/>
      <c r="I85" s="245"/>
      <c r="J85" s="245"/>
      <c r="K85" s="245"/>
      <c r="L85" s="245"/>
      <c r="M85" s="245"/>
      <c r="N85" s="245"/>
      <c r="O85" s="245"/>
      <c r="P85" s="295"/>
    </row>
    <row r="86" spans="1:16" s="217" customFormat="1" ht="11.25">
      <c r="A86" s="298"/>
      <c r="B86" s="294"/>
      <c r="C86" s="245"/>
      <c r="D86" s="245"/>
      <c r="E86" s="245"/>
      <c r="F86" s="245"/>
      <c r="G86" s="245"/>
      <c r="H86" s="245"/>
      <c r="I86" s="245"/>
      <c r="J86" s="245"/>
      <c r="K86" s="245"/>
      <c r="L86" s="245"/>
      <c r="M86" s="245"/>
      <c r="N86" s="245"/>
      <c r="O86" s="245"/>
      <c r="P86" s="295"/>
    </row>
    <row r="87" spans="1:16" s="217" customFormat="1" ht="11.25">
      <c r="A87" s="298"/>
      <c r="B87" s="294"/>
      <c r="C87" s="245"/>
      <c r="D87" s="245"/>
      <c r="E87" s="245"/>
      <c r="F87" s="245"/>
      <c r="G87" s="245"/>
      <c r="H87" s="245"/>
      <c r="I87" s="245"/>
      <c r="J87" s="245"/>
      <c r="K87" s="245"/>
      <c r="L87" s="245"/>
      <c r="M87" s="245"/>
      <c r="N87" s="245"/>
      <c r="O87" s="245"/>
      <c r="P87" s="295"/>
    </row>
    <row r="88" spans="1:16" s="217" customFormat="1" ht="11.25">
      <c r="A88" s="298"/>
      <c r="B88" s="294"/>
      <c r="C88" s="245"/>
      <c r="D88" s="245"/>
      <c r="E88" s="245"/>
      <c r="F88" s="245"/>
      <c r="G88" s="245"/>
      <c r="H88" s="245"/>
      <c r="I88" s="245"/>
      <c r="J88" s="245"/>
      <c r="K88" s="245"/>
      <c r="L88" s="245"/>
      <c r="M88" s="245"/>
      <c r="N88" s="245"/>
      <c r="O88" s="245"/>
      <c r="P88" s="295"/>
    </row>
    <row r="89" spans="1:16" s="217" customFormat="1" ht="11.25">
      <c r="A89" s="298"/>
      <c r="B89" s="294"/>
      <c r="C89" s="245"/>
      <c r="D89" s="245"/>
      <c r="E89" s="245"/>
      <c r="F89" s="245"/>
      <c r="G89" s="245"/>
      <c r="H89" s="245"/>
      <c r="I89" s="245"/>
      <c r="J89" s="245"/>
      <c r="K89" s="245"/>
      <c r="L89" s="245"/>
      <c r="M89" s="245"/>
      <c r="N89" s="245"/>
      <c r="O89" s="245"/>
      <c r="P89" s="295"/>
    </row>
    <row r="90" spans="1:16" s="217" customFormat="1" ht="11.25">
      <c r="A90" s="298"/>
      <c r="B90" s="294"/>
      <c r="C90" s="245"/>
      <c r="D90" s="245"/>
      <c r="E90" s="245"/>
      <c r="F90" s="245"/>
      <c r="G90" s="245"/>
      <c r="H90" s="245"/>
      <c r="I90" s="245"/>
      <c r="J90" s="245"/>
      <c r="K90" s="245"/>
      <c r="L90" s="245"/>
      <c r="M90" s="245"/>
      <c r="N90" s="245"/>
      <c r="O90" s="245"/>
      <c r="P90" s="295"/>
    </row>
    <row r="91" spans="1:15" s="217" customFormat="1" ht="11.25">
      <c r="A91" s="298"/>
      <c r="B91" s="294"/>
      <c r="C91" s="245"/>
      <c r="D91" s="245"/>
      <c r="E91" s="245"/>
      <c r="F91" s="245"/>
      <c r="G91" s="245"/>
      <c r="H91" s="245"/>
      <c r="I91" s="245"/>
      <c r="J91" s="245"/>
      <c r="K91" s="245"/>
      <c r="L91" s="245"/>
      <c r="M91" s="245"/>
      <c r="N91" s="245"/>
      <c r="O91" s="245"/>
    </row>
    <row r="92" spans="1:15" s="292" customFormat="1" ht="11.25">
      <c r="A92" s="299"/>
      <c r="C92" s="296"/>
      <c r="D92" s="296"/>
      <c r="E92" s="296"/>
      <c r="F92" s="296"/>
      <c r="G92" s="296"/>
      <c r="H92" s="296"/>
      <c r="I92" s="296"/>
      <c r="J92" s="296"/>
      <c r="K92" s="296"/>
      <c r="L92" s="296"/>
      <c r="M92" s="296"/>
      <c r="N92" s="296"/>
      <c r="O92" s="296"/>
    </row>
    <row r="93" s="217" customFormat="1" ht="11.25">
      <c r="A93" s="298"/>
    </row>
    <row r="94" spans="1:15" s="217" customFormat="1" ht="11.25">
      <c r="A94" s="298"/>
      <c r="C94" s="245"/>
      <c r="D94" s="245"/>
      <c r="E94" s="245"/>
      <c r="F94" s="245"/>
      <c r="G94" s="245"/>
      <c r="H94" s="245"/>
      <c r="I94" s="245"/>
      <c r="J94" s="245"/>
      <c r="K94" s="245"/>
      <c r="L94" s="245"/>
      <c r="M94" s="245"/>
      <c r="N94" s="245"/>
      <c r="O94" s="245"/>
    </row>
    <row r="95" spans="1:15" s="217" customFormat="1" ht="11.25">
      <c r="A95" s="298"/>
      <c r="C95" s="245"/>
      <c r="D95" s="245"/>
      <c r="E95" s="245"/>
      <c r="F95" s="245"/>
      <c r="G95" s="245"/>
      <c r="H95" s="245"/>
      <c r="I95" s="245"/>
      <c r="J95" s="245"/>
      <c r="K95" s="245"/>
      <c r="L95" s="245"/>
      <c r="M95" s="245"/>
      <c r="N95" s="245"/>
      <c r="O95" s="245"/>
    </row>
    <row r="96" spans="1:15" s="292" customFormat="1" ht="11.25">
      <c r="A96" s="299"/>
      <c r="C96" s="296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96"/>
    </row>
    <row r="97" s="217" customFormat="1" ht="11.25">
      <c r="A97" s="298"/>
    </row>
    <row r="98" spans="1:15" s="292" customFormat="1" ht="11.25">
      <c r="A98" s="299"/>
      <c r="C98" s="296"/>
      <c r="D98" s="296"/>
      <c r="E98" s="296"/>
      <c r="F98" s="296"/>
      <c r="G98" s="296"/>
      <c r="H98" s="296"/>
      <c r="I98" s="296"/>
      <c r="J98" s="296"/>
      <c r="K98" s="296"/>
      <c r="L98" s="296"/>
      <c r="M98" s="296"/>
      <c r="N98" s="296"/>
      <c r="O98" s="296"/>
    </row>
    <row r="99" spans="1:17" s="217" customFormat="1" ht="11.25">
      <c r="A99" s="298"/>
      <c r="B99" s="298"/>
      <c r="C99" s="298"/>
      <c r="D99" s="298"/>
      <c r="E99" s="298"/>
      <c r="F99" s="298"/>
      <c r="G99" s="298"/>
      <c r="H99" s="298"/>
      <c r="I99" s="298"/>
      <c r="J99" s="298"/>
      <c r="K99" s="298"/>
      <c r="L99" s="298"/>
      <c r="M99" s="298"/>
      <c r="N99" s="298"/>
      <c r="O99" s="298"/>
      <c r="P99" s="298"/>
      <c r="Q99" s="298"/>
    </row>
    <row r="100" spans="1:17" s="217" customFormat="1" ht="11.25">
      <c r="A100" s="298"/>
      <c r="B100" s="298"/>
      <c r="C100" s="298"/>
      <c r="D100" s="298"/>
      <c r="E100" s="298"/>
      <c r="F100" s="298"/>
      <c r="G100" s="298"/>
      <c r="H100" s="298"/>
      <c r="I100" s="298"/>
      <c r="J100" s="298"/>
      <c r="K100" s="298"/>
      <c r="L100" s="298"/>
      <c r="M100" s="298"/>
      <c r="N100" s="298"/>
      <c r="O100" s="298"/>
      <c r="P100" s="298"/>
      <c r="Q100" s="298"/>
    </row>
    <row r="101" spans="1:17" ht="22.5" customHeight="1">
      <c r="A101" s="299"/>
      <c r="B101" s="299"/>
      <c r="C101" s="299"/>
      <c r="D101" s="299"/>
      <c r="E101" s="299"/>
      <c r="F101" s="299"/>
      <c r="G101" s="299"/>
      <c r="H101" s="299"/>
      <c r="I101" s="299"/>
      <c r="J101" s="299"/>
      <c r="K101" s="299"/>
      <c r="L101" s="299"/>
      <c r="M101" s="299"/>
      <c r="N101" s="299"/>
      <c r="O101" s="299"/>
      <c r="P101" s="298"/>
      <c r="Q101" s="298"/>
    </row>
    <row r="102" spans="1:17" ht="11.25">
      <c r="A102" s="298"/>
      <c r="B102" s="298"/>
      <c r="C102" s="298"/>
      <c r="D102" s="298"/>
      <c r="E102" s="298"/>
      <c r="F102" s="298"/>
      <c r="G102" s="298"/>
      <c r="H102" s="298"/>
      <c r="I102" s="298"/>
      <c r="J102" s="298"/>
      <c r="K102" s="298"/>
      <c r="L102" s="298"/>
      <c r="M102" s="298"/>
      <c r="N102" s="298"/>
      <c r="O102" s="298"/>
      <c r="P102" s="298"/>
      <c r="Q102" s="298"/>
    </row>
    <row r="103" spans="1:17" ht="11.25">
      <c r="A103" s="298"/>
      <c r="B103" s="298"/>
      <c r="C103" s="300"/>
      <c r="D103" s="300"/>
      <c r="E103" s="300"/>
      <c r="F103" s="300"/>
      <c r="G103" s="300"/>
      <c r="H103" s="300"/>
      <c r="I103" s="300"/>
      <c r="J103" s="300"/>
      <c r="K103" s="300"/>
      <c r="L103" s="300"/>
      <c r="M103" s="300"/>
      <c r="N103" s="300"/>
      <c r="O103" s="298"/>
      <c r="P103" s="298"/>
      <c r="Q103" s="298"/>
    </row>
    <row r="104" spans="1:17" s="175" customFormat="1" ht="11.25">
      <c r="A104" s="297"/>
      <c r="B104" s="299"/>
      <c r="C104" s="301"/>
      <c r="D104" s="301"/>
      <c r="E104" s="301"/>
      <c r="F104" s="301"/>
      <c r="G104" s="301"/>
      <c r="H104" s="301"/>
      <c r="I104" s="301"/>
      <c r="J104" s="301"/>
      <c r="K104" s="301"/>
      <c r="L104" s="301"/>
      <c r="M104" s="301"/>
      <c r="N104" s="301"/>
      <c r="O104" s="301"/>
      <c r="P104" s="299"/>
      <c r="Q104" s="299"/>
    </row>
    <row r="105" spans="1:17" ht="6" customHeight="1">
      <c r="A105" s="298"/>
      <c r="B105" s="298"/>
      <c r="C105" s="298"/>
      <c r="D105" s="298"/>
      <c r="E105" s="298"/>
      <c r="F105" s="298"/>
      <c r="G105" s="298"/>
      <c r="H105" s="298"/>
      <c r="I105" s="298"/>
      <c r="J105" s="298"/>
      <c r="K105" s="298"/>
      <c r="L105" s="298"/>
      <c r="M105" s="298"/>
      <c r="N105" s="298"/>
      <c r="O105" s="298"/>
      <c r="P105" s="298"/>
      <c r="Q105" s="298"/>
    </row>
    <row r="106" spans="1:17" ht="11.25">
      <c r="A106" s="298"/>
      <c r="B106" s="302"/>
      <c r="C106" s="303"/>
      <c r="D106" s="303"/>
      <c r="E106" s="303"/>
      <c r="F106" s="303"/>
      <c r="G106" s="303"/>
      <c r="H106" s="303"/>
      <c r="I106" s="303"/>
      <c r="J106" s="303"/>
      <c r="K106" s="303"/>
      <c r="L106" s="303"/>
      <c r="M106" s="303"/>
      <c r="N106" s="303"/>
      <c r="O106" s="303"/>
      <c r="P106" s="298"/>
      <c r="Q106" s="298"/>
    </row>
    <row r="107" spans="1:17" ht="11.25">
      <c r="A107" s="298"/>
      <c r="B107" s="294"/>
      <c r="C107" s="245"/>
      <c r="D107" s="245"/>
      <c r="E107" s="245"/>
      <c r="F107" s="245"/>
      <c r="G107" s="245"/>
      <c r="H107" s="245"/>
      <c r="I107" s="245"/>
      <c r="J107" s="245"/>
      <c r="K107" s="245"/>
      <c r="L107" s="245"/>
      <c r="M107" s="245"/>
      <c r="N107" s="245"/>
      <c r="O107" s="245"/>
      <c r="P107" s="217"/>
      <c r="Q107" s="217"/>
    </row>
    <row r="108" spans="1:17" s="175" customFormat="1" ht="11.25">
      <c r="A108" s="299"/>
      <c r="B108" s="292"/>
      <c r="C108" s="296"/>
      <c r="D108" s="296"/>
      <c r="E108" s="296"/>
      <c r="F108" s="296"/>
      <c r="G108" s="296"/>
      <c r="H108" s="296"/>
      <c r="I108" s="296"/>
      <c r="J108" s="296"/>
      <c r="K108" s="296"/>
      <c r="L108" s="296"/>
      <c r="M108" s="296"/>
      <c r="N108" s="296"/>
      <c r="O108" s="296"/>
      <c r="P108" s="292"/>
      <c r="Q108" s="292"/>
    </row>
    <row r="109" spans="1:17" ht="11.25">
      <c r="A109" s="298"/>
      <c r="B109" s="217"/>
      <c r="C109" s="217"/>
      <c r="D109" s="217"/>
      <c r="E109" s="217"/>
      <c r="F109" s="217"/>
      <c r="G109" s="217"/>
      <c r="H109" s="217"/>
      <c r="I109" s="217"/>
      <c r="J109" s="217"/>
      <c r="K109" s="217"/>
      <c r="L109" s="217"/>
      <c r="M109" s="217"/>
      <c r="N109" s="217"/>
      <c r="O109" s="217"/>
      <c r="P109" s="217"/>
      <c r="Q109" s="217"/>
    </row>
    <row r="110" spans="1:17" ht="11.25">
      <c r="A110" s="298"/>
      <c r="B110" s="217"/>
      <c r="C110" s="245"/>
      <c r="D110" s="245"/>
      <c r="E110" s="245"/>
      <c r="F110" s="245"/>
      <c r="G110" s="245"/>
      <c r="H110" s="245"/>
      <c r="I110" s="245"/>
      <c r="J110" s="245"/>
      <c r="K110" s="245"/>
      <c r="L110" s="245"/>
      <c r="M110" s="245"/>
      <c r="N110" s="245"/>
      <c r="O110" s="245"/>
      <c r="P110" s="217"/>
      <c r="Q110" s="217"/>
    </row>
    <row r="111" spans="1:17" ht="11.25">
      <c r="A111" s="298"/>
      <c r="B111" s="217"/>
      <c r="C111" s="245"/>
      <c r="D111" s="245"/>
      <c r="E111" s="245"/>
      <c r="F111" s="245"/>
      <c r="G111" s="245"/>
      <c r="H111" s="245"/>
      <c r="I111" s="245"/>
      <c r="J111" s="245"/>
      <c r="K111" s="245"/>
      <c r="L111" s="245"/>
      <c r="M111" s="245"/>
      <c r="N111" s="245"/>
      <c r="O111" s="245"/>
      <c r="P111" s="217"/>
      <c r="Q111" s="217"/>
    </row>
    <row r="112" spans="1:17" s="175" customFormat="1" ht="11.25">
      <c r="A112" s="299"/>
      <c r="B112" s="292"/>
      <c r="C112" s="296"/>
      <c r="D112" s="296"/>
      <c r="E112" s="296"/>
      <c r="F112" s="296"/>
      <c r="G112" s="296"/>
      <c r="H112" s="296"/>
      <c r="I112" s="296"/>
      <c r="J112" s="296"/>
      <c r="K112" s="296"/>
      <c r="L112" s="296"/>
      <c r="M112" s="296"/>
      <c r="N112" s="296"/>
      <c r="O112" s="296"/>
      <c r="P112" s="292"/>
      <c r="Q112" s="292"/>
    </row>
    <row r="113" spans="1:17" ht="11.25">
      <c r="A113" s="298"/>
      <c r="B113" s="217"/>
      <c r="C113" s="217"/>
      <c r="D113" s="217"/>
      <c r="E113" s="217"/>
      <c r="F113" s="217"/>
      <c r="G113" s="217"/>
      <c r="H113" s="217"/>
      <c r="I113" s="217"/>
      <c r="J113" s="217"/>
      <c r="K113" s="217"/>
      <c r="L113" s="217"/>
      <c r="M113" s="217"/>
      <c r="N113" s="217"/>
      <c r="O113" s="217"/>
      <c r="P113" s="217"/>
      <c r="Q113" s="217"/>
    </row>
    <row r="114" spans="1:17" s="175" customFormat="1" ht="11.25">
      <c r="A114" s="299"/>
      <c r="B114" s="292"/>
      <c r="C114" s="296"/>
      <c r="D114" s="296"/>
      <c r="E114" s="296"/>
      <c r="F114" s="296"/>
      <c r="G114" s="296"/>
      <c r="H114" s="296"/>
      <c r="I114" s="296"/>
      <c r="J114" s="296"/>
      <c r="K114" s="296"/>
      <c r="L114" s="296"/>
      <c r="M114" s="296"/>
      <c r="N114" s="296"/>
      <c r="O114" s="296"/>
      <c r="P114" s="292"/>
      <c r="Q114" s="292"/>
    </row>
    <row r="115" spans="1:17" ht="11.25">
      <c r="A115" s="298"/>
      <c r="B115" s="217"/>
      <c r="C115" s="217"/>
      <c r="D115" s="217"/>
      <c r="E115" s="217"/>
      <c r="F115" s="217"/>
      <c r="G115" s="217"/>
      <c r="H115" s="217"/>
      <c r="I115" s="217"/>
      <c r="J115" s="217"/>
      <c r="K115" s="217"/>
      <c r="L115" s="217"/>
      <c r="M115" s="217"/>
      <c r="N115" s="217"/>
      <c r="O115" s="217"/>
      <c r="P115" s="217"/>
      <c r="Q115" s="217"/>
    </row>
    <row r="116" spans="1:17" ht="11.25">
      <c r="A116" s="298"/>
      <c r="B116" s="217"/>
      <c r="C116" s="217"/>
      <c r="D116" s="217"/>
      <c r="E116" s="217"/>
      <c r="F116" s="217"/>
      <c r="G116" s="217"/>
      <c r="H116" s="217"/>
      <c r="I116" s="217"/>
      <c r="J116" s="217"/>
      <c r="K116" s="217"/>
      <c r="L116" s="217"/>
      <c r="M116" s="217"/>
      <c r="N116" s="217"/>
      <c r="O116" s="217"/>
      <c r="P116" s="217"/>
      <c r="Q116" s="217"/>
    </row>
    <row r="117" spans="1:17" ht="11.25">
      <c r="A117" s="298"/>
      <c r="B117" s="217"/>
      <c r="C117" s="217"/>
      <c r="D117" s="217"/>
      <c r="E117" s="217"/>
      <c r="F117" s="217"/>
      <c r="G117" s="217"/>
      <c r="H117" s="217"/>
      <c r="I117" s="217"/>
      <c r="J117" s="217"/>
      <c r="K117" s="217"/>
      <c r="L117" s="217"/>
      <c r="M117" s="217"/>
      <c r="N117" s="217"/>
      <c r="O117" s="217"/>
      <c r="P117" s="217"/>
      <c r="Q117" s="217"/>
    </row>
    <row r="118" spans="1:17" ht="11.25">
      <c r="A118" s="298"/>
      <c r="B118" s="217"/>
      <c r="C118" s="217"/>
      <c r="D118" s="217"/>
      <c r="E118" s="217"/>
      <c r="F118" s="217"/>
      <c r="G118" s="217"/>
      <c r="H118" s="217"/>
      <c r="I118" s="217"/>
      <c r="J118" s="217"/>
      <c r="K118" s="217"/>
      <c r="L118" s="217"/>
      <c r="M118" s="217"/>
      <c r="N118" s="217"/>
      <c r="O118" s="217"/>
      <c r="P118" s="217"/>
      <c r="Q118" s="217"/>
    </row>
    <row r="119" spans="1:17" ht="11.25">
      <c r="A119" s="217"/>
      <c r="B119" s="217"/>
      <c r="C119" s="217"/>
      <c r="D119" s="217"/>
      <c r="E119" s="217"/>
      <c r="F119" s="217"/>
      <c r="G119" s="217"/>
      <c r="H119" s="217"/>
      <c r="I119" s="217"/>
      <c r="J119" s="217"/>
      <c r="K119" s="217"/>
      <c r="L119" s="217"/>
      <c r="M119" s="217"/>
      <c r="N119" s="217"/>
      <c r="O119" s="217"/>
      <c r="P119" s="217"/>
      <c r="Q119" s="217"/>
    </row>
    <row r="120" spans="1:17" ht="11.25">
      <c r="A120" s="217"/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7"/>
      <c r="P120" s="217"/>
      <c r="Q120" s="217"/>
    </row>
    <row r="121" spans="1:17" ht="11.25">
      <c r="A121" s="217"/>
      <c r="B121" s="217"/>
      <c r="C121" s="217"/>
      <c r="D121" s="217"/>
      <c r="E121" s="217"/>
      <c r="F121" s="217"/>
      <c r="G121" s="217"/>
      <c r="H121" s="217"/>
      <c r="I121" s="217"/>
      <c r="J121" s="217"/>
      <c r="K121" s="217"/>
      <c r="L121" s="217"/>
      <c r="M121" s="217"/>
      <c r="N121" s="217"/>
      <c r="O121" s="217"/>
      <c r="P121" s="217"/>
      <c r="Q121" s="217"/>
    </row>
    <row r="122" spans="1:17" ht="11.25">
      <c r="A122" s="217"/>
      <c r="B122" s="217"/>
      <c r="C122" s="217"/>
      <c r="D122" s="217"/>
      <c r="E122" s="217"/>
      <c r="F122" s="217"/>
      <c r="G122" s="217"/>
      <c r="H122" s="217"/>
      <c r="I122" s="217"/>
      <c r="J122" s="217"/>
      <c r="K122" s="217"/>
      <c r="L122" s="217"/>
      <c r="M122" s="217"/>
      <c r="N122" s="217"/>
      <c r="O122" s="217"/>
      <c r="P122" s="217"/>
      <c r="Q122" s="217"/>
    </row>
  </sheetData>
  <sheetProtection/>
  <printOptions/>
  <pageMargins left="0.75" right="0.75" top="1" bottom="1" header="0.5" footer="0.5"/>
  <pageSetup orientation="landscape" scale="60" r:id="rId3"/>
  <rowBreaks count="1" manualBreakCount="1">
    <brk id="33" max="255" man="1"/>
  </rowBreaks>
  <customProperties>
    <customPr name="EpmWorksheetKeyString_GUID" r:id="rId4"/>
  </customPropertie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S79"/>
  <sheetViews>
    <sheetView tabSelected="1" zoomScalePageLayoutView="0" workbookViewId="0" topLeftCell="A1">
      <selection activeCell="B27" sqref="B27"/>
    </sheetView>
  </sheetViews>
  <sheetFormatPr defaultColWidth="9.140625" defaultRowHeight="15"/>
  <cols>
    <col min="1" max="1" width="22.421875" style="285" customWidth="1"/>
    <col min="2" max="2" width="9.140625" style="285" customWidth="1"/>
    <col min="3" max="3" width="10.28125" style="285" bestFit="1" customWidth="1"/>
    <col min="4" max="4" width="10.57421875" style="285" bestFit="1" customWidth="1"/>
    <col min="5" max="5" width="10.140625" style="285" bestFit="1" customWidth="1"/>
    <col min="6" max="6" width="10.28125" style="285" bestFit="1" customWidth="1"/>
    <col min="7" max="7" width="10.57421875" style="285" bestFit="1" customWidth="1"/>
    <col min="8" max="8" width="10.28125" style="285" bestFit="1" customWidth="1"/>
    <col min="9" max="9" width="10.57421875" style="285" bestFit="1" customWidth="1"/>
    <col min="10" max="12" width="10.28125" style="285" bestFit="1" customWidth="1"/>
    <col min="13" max="14" width="10.57421875" style="285" bestFit="1" customWidth="1"/>
    <col min="15" max="15" width="11.140625" style="285" bestFit="1" customWidth="1"/>
    <col min="16" max="16" width="14.8515625" style="285" customWidth="1"/>
    <col min="17" max="16384" width="9.140625" style="285" customWidth="1"/>
  </cols>
  <sheetData>
    <row r="1" spans="1:16" s="284" customFormat="1" ht="11.25">
      <c r="A1" s="288" t="s">
        <v>193</v>
      </c>
      <c r="C1" s="364">
        <v>4</v>
      </c>
      <c r="D1" s="284">
        <v>4</v>
      </c>
      <c r="E1" s="284">
        <v>5</v>
      </c>
      <c r="F1" s="284">
        <v>4</v>
      </c>
      <c r="G1" s="284">
        <v>4</v>
      </c>
      <c r="H1" s="284">
        <v>5</v>
      </c>
      <c r="I1" s="284">
        <v>4</v>
      </c>
      <c r="J1" s="284">
        <v>4</v>
      </c>
      <c r="K1" s="284">
        <v>5</v>
      </c>
      <c r="L1" s="284">
        <v>4</v>
      </c>
      <c r="M1" s="284">
        <v>4</v>
      </c>
      <c r="N1" s="284">
        <v>5</v>
      </c>
      <c r="O1" s="284">
        <f>SUM(C1:N1)</f>
        <v>52</v>
      </c>
      <c r="P1" s="284" t="s">
        <v>196</v>
      </c>
    </row>
    <row r="2" spans="1:19" ht="11.25">
      <c r="A2" s="289" t="s">
        <v>189</v>
      </c>
      <c r="B2" s="285" t="s">
        <v>191</v>
      </c>
      <c r="C2" s="285" t="s">
        <v>36</v>
      </c>
      <c r="D2" s="285" t="s">
        <v>37</v>
      </c>
      <c r="E2" s="285" t="s">
        <v>38</v>
      </c>
      <c r="F2" s="285" t="s">
        <v>39</v>
      </c>
      <c r="G2" s="285" t="s">
        <v>40</v>
      </c>
      <c r="H2" s="285" t="s">
        <v>53</v>
      </c>
      <c r="I2" s="285" t="s">
        <v>45</v>
      </c>
      <c r="J2" s="285" t="s">
        <v>46</v>
      </c>
      <c r="K2" s="285" t="s">
        <v>182</v>
      </c>
      <c r="L2" s="285" t="s">
        <v>158</v>
      </c>
      <c r="M2" s="285" t="s">
        <v>49</v>
      </c>
      <c r="N2" s="285" t="s">
        <v>98</v>
      </c>
      <c r="O2" s="285" t="s">
        <v>192</v>
      </c>
      <c r="S2" s="369"/>
    </row>
    <row r="3" spans="1:17" ht="11.25">
      <c r="A3" s="383" t="s">
        <v>190</v>
      </c>
      <c r="B3" s="285">
        <v>11.25</v>
      </c>
      <c r="C3" s="285">
        <f>(C1*40)*$B3</f>
        <v>1800</v>
      </c>
      <c r="D3" s="285">
        <f>(D1*40)*$B3</f>
        <v>1800</v>
      </c>
      <c r="E3" s="285">
        <f aca="true" t="shared" si="0" ref="E3:N3">(E1*40)*$B3</f>
        <v>2250</v>
      </c>
      <c r="F3" s="285">
        <f t="shared" si="0"/>
        <v>1800</v>
      </c>
      <c r="G3" s="285">
        <f t="shared" si="0"/>
        <v>1800</v>
      </c>
      <c r="H3" s="285">
        <f t="shared" si="0"/>
        <v>2250</v>
      </c>
      <c r="I3" s="285">
        <f t="shared" si="0"/>
        <v>1800</v>
      </c>
      <c r="J3" s="285">
        <f t="shared" si="0"/>
        <v>1800</v>
      </c>
      <c r="K3" s="285">
        <f t="shared" si="0"/>
        <v>2250</v>
      </c>
      <c r="L3" s="285">
        <f t="shared" si="0"/>
        <v>1800</v>
      </c>
      <c r="M3" s="285">
        <f t="shared" si="0"/>
        <v>1800</v>
      </c>
      <c r="N3" s="285">
        <f t="shared" si="0"/>
        <v>2250</v>
      </c>
      <c r="O3" s="368">
        <f>SUM(C3:N3)</f>
        <v>23400</v>
      </c>
      <c r="P3" s="285" t="s">
        <v>179</v>
      </c>
      <c r="Q3" s="285" t="s">
        <v>227</v>
      </c>
    </row>
    <row r="4" spans="1:17" ht="11.25">
      <c r="A4" s="383" t="s">
        <v>194</v>
      </c>
      <c r="B4" s="285">
        <v>13</v>
      </c>
      <c r="C4" s="285">
        <f>(C1*40)*$B4</f>
        <v>2080</v>
      </c>
      <c r="D4" s="285">
        <f aca="true" t="shared" si="1" ref="D4:N4">(D1*40)*$B4</f>
        <v>2080</v>
      </c>
      <c r="E4" s="285">
        <f t="shared" si="1"/>
        <v>2600</v>
      </c>
      <c r="F4" s="285">
        <f t="shared" si="1"/>
        <v>2080</v>
      </c>
      <c r="G4" s="285">
        <f t="shared" si="1"/>
        <v>2080</v>
      </c>
      <c r="H4" s="285">
        <f t="shared" si="1"/>
        <v>2600</v>
      </c>
      <c r="I4" s="285">
        <f t="shared" si="1"/>
        <v>2080</v>
      </c>
      <c r="J4" s="285">
        <f t="shared" si="1"/>
        <v>2080</v>
      </c>
      <c r="K4" s="285">
        <f t="shared" si="1"/>
        <v>2600</v>
      </c>
      <c r="L4" s="285">
        <f t="shared" si="1"/>
        <v>2080</v>
      </c>
      <c r="M4" s="285">
        <f t="shared" si="1"/>
        <v>2080</v>
      </c>
      <c r="N4" s="285">
        <f t="shared" si="1"/>
        <v>2600</v>
      </c>
      <c r="O4" s="368">
        <f aca="true" t="shared" si="2" ref="O4:O18">SUM(C4:N4)</f>
        <v>27040</v>
      </c>
      <c r="P4" s="285" t="s">
        <v>181</v>
      </c>
      <c r="Q4" s="285">
        <v>40</v>
      </c>
    </row>
    <row r="5" spans="1:17" ht="11.25">
      <c r="A5" s="308" t="s">
        <v>236</v>
      </c>
      <c r="B5" s="370">
        <v>10</v>
      </c>
      <c r="C5" s="285">
        <f>(C1*40)*$B5</f>
        <v>1600</v>
      </c>
      <c r="D5" s="285">
        <f aca="true" t="shared" si="3" ref="D5:N5">(D1*40)*$B5</f>
        <v>1600</v>
      </c>
      <c r="E5" s="285">
        <f t="shared" si="3"/>
        <v>2000</v>
      </c>
      <c r="F5" s="285">
        <f t="shared" si="3"/>
        <v>1600</v>
      </c>
      <c r="G5" s="285">
        <f t="shared" si="3"/>
        <v>1600</v>
      </c>
      <c r="H5" s="285">
        <f t="shared" si="3"/>
        <v>2000</v>
      </c>
      <c r="I5" s="285">
        <f t="shared" si="3"/>
        <v>1600</v>
      </c>
      <c r="J5" s="285">
        <f t="shared" si="3"/>
        <v>1600</v>
      </c>
      <c r="K5" s="285">
        <f t="shared" si="3"/>
        <v>2000</v>
      </c>
      <c r="L5" s="285">
        <f t="shared" si="3"/>
        <v>1600</v>
      </c>
      <c r="M5" s="285">
        <f t="shared" si="3"/>
        <v>1600</v>
      </c>
      <c r="N5" s="285">
        <f t="shared" si="3"/>
        <v>2000</v>
      </c>
      <c r="O5" s="368">
        <f t="shared" si="2"/>
        <v>20800</v>
      </c>
      <c r="P5" s="369" t="s">
        <v>239</v>
      </c>
      <c r="Q5" s="285">
        <v>40</v>
      </c>
    </row>
    <row r="6" spans="1:17" ht="11.25">
      <c r="A6" s="384" t="s">
        <v>195</v>
      </c>
      <c r="B6" s="285">
        <v>28500</v>
      </c>
      <c r="C6" s="285">
        <f>542.3*C1+0.4+25</f>
        <v>2194.6</v>
      </c>
      <c r="D6" s="285">
        <f aca="true" t="shared" si="4" ref="D6:N6">542.3*D1+25</f>
        <v>2194.2</v>
      </c>
      <c r="E6" s="285">
        <f t="shared" si="4"/>
        <v>2736.5</v>
      </c>
      <c r="F6" s="285">
        <f t="shared" si="4"/>
        <v>2194.2</v>
      </c>
      <c r="G6" s="285">
        <f t="shared" si="4"/>
        <v>2194.2</v>
      </c>
      <c r="H6" s="285">
        <f t="shared" si="4"/>
        <v>2736.5</v>
      </c>
      <c r="I6" s="285">
        <f t="shared" si="4"/>
        <v>2194.2</v>
      </c>
      <c r="J6" s="285">
        <f t="shared" si="4"/>
        <v>2194.2</v>
      </c>
      <c r="K6" s="285">
        <f t="shared" si="4"/>
        <v>2736.5</v>
      </c>
      <c r="L6" s="285">
        <f t="shared" si="4"/>
        <v>2194.2</v>
      </c>
      <c r="M6" s="285">
        <f t="shared" si="4"/>
        <v>2194.2</v>
      </c>
      <c r="N6" s="285">
        <f t="shared" si="4"/>
        <v>2736.5</v>
      </c>
      <c r="O6" s="368">
        <f t="shared" si="2"/>
        <v>28500.000000000004</v>
      </c>
      <c r="P6" s="285" t="s">
        <v>171</v>
      </c>
      <c r="Q6" s="285" t="s">
        <v>228</v>
      </c>
    </row>
    <row r="7" spans="1:17" ht="11.25">
      <c r="A7" s="383" t="s">
        <v>225</v>
      </c>
      <c r="B7" s="285">
        <v>15</v>
      </c>
      <c r="C7" s="285">
        <f aca="true" t="shared" si="5" ref="C7:M7">(C1*40)*$B7</f>
        <v>2400</v>
      </c>
      <c r="D7" s="285">
        <f t="shared" si="5"/>
        <v>2400</v>
      </c>
      <c r="E7" s="285">
        <f t="shared" si="5"/>
        <v>3000</v>
      </c>
      <c r="F7" s="285">
        <f>(F1*40)*$B7</f>
        <v>2400</v>
      </c>
      <c r="G7" s="285">
        <f t="shared" si="5"/>
        <v>2400</v>
      </c>
      <c r="H7" s="285">
        <f t="shared" si="5"/>
        <v>3000</v>
      </c>
      <c r="I7" s="285">
        <f t="shared" si="5"/>
        <v>2400</v>
      </c>
      <c r="J7" s="285">
        <f t="shared" si="5"/>
        <v>2400</v>
      </c>
      <c r="K7" s="285">
        <f t="shared" si="5"/>
        <v>3000</v>
      </c>
      <c r="L7" s="285">
        <f t="shared" si="5"/>
        <v>2400</v>
      </c>
      <c r="M7" s="285">
        <f t="shared" si="5"/>
        <v>2400</v>
      </c>
      <c r="N7" s="285">
        <f>(N1*40)*$B7</f>
        <v>3000</v>
      </c>
      <c r="O7" s="368">
        <f t="shared" si="2"/>
        <v>31200</v>
      </c>
      <c r="P7" s="285" t="s">
        <v>179</v>
      </c>
      <c r="Q7" s="285" t="s">
        <v>227</v>
      </c>
    </row>
    <row r="8" spans="1:17" ht="11.25">
      <c r="A8" s="384" t="s">
        <v>197</v>
      </c>
      <c r="B8" s="285">
        <v>10</v>
      </c>
      <c r="C8" s="285">
        <f aca="true" t="shared" si="6" ref="C8:N8">(C1*24)*$B8</f>
        <v>960</v>
      </c>
      <c r="D8" s="285">
        <f t="shared" si="6"/>
        <v>960</v>
      </c>
      <c r="E8" s="285">
        <f t="shared" si="6"/>
        <v>1200</v>
      </c>
      <c r="F8" s="285">
        <f t="shared" si="6"/>
        <v>960</v>
      </c>
      <c r="G8" s="285">
        <f t="shared" si="6"/>
        <v>960</v>
      </c>
      <c r="H8" s="285">
        <f t="shared" si="6"/>
        <v>1200</v>
      </c>
      <c r="I8" s="285">
        <f t="shared" si="6"/>
        <v>960</v>
      </c>
      <c r="J8" s="285">
        <f t="shared" si="6"/>
        <v>960</v>
      </c>
      <c r="K8" s="285">
        <f t="shared" si="6"/>
        <v>1200</v>
      </c>
      <c r="L8" s="285">
        <f t="shared" si="6"/>
        <v>960</v>
      </c>
      <c r="M8" s="285">
        <f t="shared" si="6"/>
        <v>960</v>
      </c>
      <c r="N8" s="285">
        <f t="shared" si="6"/>
        <v>1200</v>
      </c>
      <c r="O8" s="368">
        <f t="shared" si="2"/>
        <v>12480</v>
      </c>
      <c r="P8" s="285" t="s">
        <v>171</v>
      </c>
      <c r="Q8" s="285" t="s">
        <v>210</v>
      </c>
    </row>
    <row r="9" spans="1:17" ht="11.25">
      <c r="A9" s="384" t="s">
        <v>267</v>
      </c>
      <c r="B9" s="285">
        <v>10.5</v>
      </c>
      <c r="C9" s="285">
        <f aca="true" t="shared" si="7" ref="C9:N9">(C1*40)*$B9</f>
        <v>1680</v>
      </c>
      <c r="D9" s="285">
        <f t="shared" si="7"/>
        <v>1680</v>
      </c>
      <c r="E9" s="285">
        <f t="shared" si="7"/>
        <v>2100</v>
      </c>
      <c r="F9" s="285">
        <f t="shared" si="7"/>
        <v>1680</v>
      </c>
      <c r="G9" s="285">
        <f t="shared" si="7"/>
        <v>1680</v>
      </c>
      <c r="H9" s="285">
        <f t="shared" si="7"/>
        <v>2100</v>
      </c>
      <c r="I9" s="285">
        <f t="shared" si="7"/>
        <v>1680</v>
      </c>
      <c r="J9" s="285">
        <f t="shared" si="7"/>
        <v>1680</v>
      </c>
      <c r="K9" s="285">
        <f t="shared" si="7"/>
        <v>2100</v>
      </c>
      <c r="L9" s="285">
        <f t="shared" si="7"/>
        <v>1680</v>
      </c>
      <c r="M9" s="285">
        <f t="shared" si="7"/>
        <v>1680</v>
      </c>
      <c r="N9" s="285">
        <f t="shared" si="7"/>
        <v>2100</v>
      </c>
      <c r="O9" s="368">
        <f t="shared" si="2"/>
        <v>21840</v>
      </c>
      <c r="P9" s="285" t="s">
        <v>171</v>
      </c>
      <c r="Q9" s="285" t="s">
        <v>227</v>
      </c>
    </row>
    <row r="10" spans="1:17" ht="11.25">
      <c r="A10" s="384" t="s">
        <v>268</v>
      </c>
      <c r="B10" s="285">
        <v>10</v>
      </c>
      <c r="C10" s="285">
        <f aca="true" t="shared" si="8" ref="C10:N10">(C1*40)*$B10</f>
        <v>1600</v>
      </c>
      <c r="D10" s="285">
        <f t="shared" si="8"/>
        <v>1600</v>
      </c>
      <c r="E10" s="285">
        <f t="shared" si="8"/>
        <v>2000</v>
      </c>
      <c r="F10" s="285">
        <f t="shared" si="8"/>
        <v>1600</v>
      </c>
      <c r="G10" s="285">
        <f t="shared" si="8"/>
        <v>1600</v>
      </c>
      <c r="H10" s="285">
        <f t="shared" si="8"/>
        <v>2000</v>
      </c>
      <c r="I10" s="285">
        <f t="shared" si="8"/>
        <v>1600</v>
      </c>
      <c r="J10" s="285">
        <f t="shared" si="8"/>
        <v>1600</v>
      </c>
      <c r="K10" s="285">
        <f t="shared" si="8"/>
        <v>2000</v>
      </c>
      <c r="L10" s="285">
        <f t="shared" si="8"/>
        <v>1600</v>
      </c>
      <c r="M10" s="285">
        <f t="shared" si="8"/>
        <v>1600</v>
      </c>
      <c r="N10" s="285">
        <f t="shared" si="8"/>
        <v>2000</v>
      </c>
      <c r="O10" s="368">
        <f>SUM(C10:N10)</f>
        <v>20800</v>
      </c>
      <c r="P10" s="285" t="s">
        <v>171</v>
      </c>
      <c r="Q10" s="285" t="s">
        <v>227</v>
      </c>
    </row>
    <row r="11" spans="1:17" ht="11.25">
      <c r="A11" s="384" t="s">
        <v>226</v>
      </c>
      <c r="B11" s="285">
        <v>13.5</v>
      </c>
      <c r="C11" s="285">
        <f aca="true" t="shared" si="9" ref="C11:N11">(C1*40)*$B11</f>
        <v>2160</v>
      </c>
      <c r="D11" s="285">
        <f t="shared" si="9"/>
        <v>2160</v>
      </c>
      <c r="E11" s="285">
        <f t="shared" si="9"/>
        <v>2700</v>
      </c>
      <c r="F11" s="285">
        <f t="shared" si="9"/>
        <v>2160</v>
      </c>
      <c r="G11" s="285">
        <f t="shared" si="9"/>
        <v>2160</v>
      </c>
      <c r="H11" s="285">
        <f t="shared" si="9"/>
        <v>2700</v>
      </c>
      <c r="I11" s="285">
        <f t="shared" si="9"/>
        <v>2160</v>
      </c>
      <c r="J11" s="285">
        <f t="shared" si="9"/>
        <v>2160</v>
      </c>
      <c r="K11" s="285">
        <f t="shared" si="9"/>
        <v>2700</v>
      </c>
      <c r="L11" s="285">
        <f t="shared" si="9"/>
        <v>2160</v>
      </c>
      <c r="M11" s="285">
        <f t="shared" si="9"/>
        <v>2160</v>
      </c>
      <c r="N11" s="285">
        <f t="shared" si="9"/>
        <v>2700</v>
      </c>
      <c r="O11" s="368">
        <f t="shared" si="2"/>
        <v>28080</v>
      </c>
      <c r="P11" s="285" t="s">
        <v>171</v>
      </c>
      <c r="Q11" s="285" t="s">
        <v>227</v>
      </c>
    </row>
    <row r="12" spans="1:15" ht="11.25">
      <c r="A12" s="383" t="s">
        <v>246</v>
      </c>
      <c r="B12" s="285">
        <v>14</v>
      </c>
      <c r="C12" s="285">
        <f aca="true" t="shared" si="10" ref="C12:N12">(C1*40)*$B12</f>
        <v>2240</v>
      </c>
      <c r="D12" s="285">
        <f t="shared" si="10"/>
        <v>2240</v>
      </c>
      <c r="E12" s="285">
        <f t="shared" si="10"/>
        <v>2800</v>
      </c>
      <c r="F12" s="285">
        <f t="shared" si="10"/>
        <v>2240</v>
      </c>
      <c r="G12" s="285">
        <f t="shared" si="10"/>
        <v>2240</v>
      </c>
      <c r="H12" s="285">
        <f t="shared" si="10"/>
        <v>2800</v>
      </c>
      <c r="I12" s="285">
        <f t="shared" si="10"/>
        <v>2240</v>
      </c>
      <c r="J12" s="285">
        <f t="shared" si="10"/>
        <v>2240</v>
      </c>
      <c r="K12" s="285">
        <f t="shared" si="10"/>
        <v>2800</v>
      </c>
      <c r="L12" s="285">
        <f t="shared" si="10"/>
        <v>2240</v>
      </c>
      <c r="M12" s="285">
        <f t="shared" si="10"/>
        <v>2240</v>
      </c>
      <c r="N12" s="285">
        <f t="shared" si="10"/>
        <v>2800</v>
      </c>
      <c r="O12" s="368">
        <f t="shared" si="2"/>
        <v>29120</v>
      </c>
    </row>
    <row r="13" spans="1:17" ht="11.25">
      <c r="A13" s="368" t="s">
        <v>198</v>
      </c>
      <c r="B13" s="285">
        <v>11</v>
      </c>
      <c r="C13" s="285">
        <f aca="true" t="shared" si="11" ref="C13:N13">(C1*16)*$B13</f>
        <v>704</v>
      </c>
      <c r="D13" s="285">
        <f t="shared" si="11"/>
        <v>704</v>
      </c>
      <c r="E13" s="285">
        <f t="shared" si="11"/>
        <v>880</v>
      </c>
      <c r="F13" s="285">
        <f t="shared" si="11"/>
        <v>704</v>
      </c>
      <c r="G13" s="285">
        <f t="shared" si="11"/>
        <v>704</v>
      </c>
      <c r="H13" s="285">
        <f t="shared" si="11"/>
        <v>880</v>
      </c>
      <c r="I13" s="285">
        <f t="shared" si="11"/>
        <v>704</v>
      </c>
      <c r="J13" s="285">
        <f t="shared" si="11"/>
        <v>704</v>
      </c>
      <c r="K13" s="285">
        <f t="shared" si="11"/>
        <v>880</v>
      </c>
      <c r="L13" s="285">
        <f t="shared" si="11"/>
        <v>704</v>
      </c>
      <c r="M13" s="285">
        <f t="shared" si="11"/>
        <v>704</v>
      </c>
      <c r="N13" s="285">
        <f t="shared" si="11"/>
        <v>880</v>
      </c>
      <c r="O13" s="291">
        <f t="shared" si="2"/>
        <v>9152</v>
      </c>
      <c r="P13" s="285" t="s">
        <v>3</v>
      </c>
      <c r="Q13" s="285" t="s">
        <v>229</v>
      </c>
    </row>
    <row r="14" spans="1:17" ht="11.25">
      <c r="A14" s="371"/>
      <c r="B14" s="285">
        <v>0</v>
      </c>
      <c r="C14" s="285">
        <f aca="true" t="shared" si="12" ref="C14:N14">(C1*8)*$B14</f>
        <v>0</v>
      </c>
      <c r="D14" s="285">
        <f t="shared" si="12"/>
        <v>0</v>
      </c>
      <c r="E14" s="285">
        <f t="shared" si="12"/>
        <v>0</v>
      </c>
      <c r="F14" s="285">
        <f t="shared" si="12"/>
        <v>0</v>
      </c>
      <c r="G14" s="285">
        <f t="shared" si="12"/>
        <v>0</v>
      </c>
      <c r="H14" s="285">
        <f t="shared" si="12"/>
        <v>0</v>
      </c>
      <c r="I14" s="285">
        <f t="shared" si="12"/>
        <v>0</v>
      </c>
      <c r="J14" s="285">
        <f t="shared" si="12"/>
        <v>0</v>
      </c>
      <c r="K14" s="285">
        <f t="shared" si="12"/>
        <v>0</v>
      </c>
      <c r="L14" s="285">
        <f t="shared" si="12"/>
        <v>0</v>
      </c>
      <c r="M14" s="285">
        <f t="shared" si="12"/>
        <v>0</v>
      </c>
      <c r="N14" s="285">
        <f t="shared" si="12"/>
        <v>0</v>
      </c>
      <c r="O14" s="367">
        <f t="shared" si="2"/>
        <v>0</v>
      </c>
      <c r="P14" s="285" t="s">
        <v>233</v>
      </c>
      <c r="Q14" s="285">
        <v>40</v>
      </c>
    </row>
    <row r="15" spans="1:18" ht="22.5">
      <c r="A15" s="365" t="s">
        <v>199</v>
      </c>
      <c r="B15" s="285">
        <v>70000</v>
      </c>
      <c r="C15" s="285">
        <f>1346*C1+8</f>
        <v>5392</v>
      </c>
      <c r="D15" s="285">
        <f>1346*D1</f>
        <v>5384</v>
      </c>
      <c r="E15" s="285">
        <f>1346*E1</f>
        <v>6730</v>
      </c>
      <c r="F15" s="285">
        <f>1346*F1</f>
        <v>5384</v>
      </c>
      <c r="G15" s="285">
        <f>1346*G1+2500</f>
        <v>7884</v>
      </c>
      <c r="H15" s="285">
        <f>1346*H1</f>
        <v>6730</v>
      </c>
      <c r="I15" s="285">
        <f>1346*I1</f>
        <v>5384</v>
      </c>
      <c r="J15" s="285">
        <f>1346*J1</f>
        <v>5384</v>
      </c>
      <c r="K15" s="285">
        <f>1346*K1</f>
        <v>6730</v>
      </c>
      <c r="L15" s="285">
        <f>1346*L1</f>
        <v>5384</v>
      </c>
      <c r="M15" s="285">
        <f>1346*M1+2500</f>
        <v>7884</v>
      </c>
      <c r="N15" s="285">
        <f>1346*N1</f>
        <v>6730</v>
      </c>
      <c r="O15" s="368">
        <f t="shared" si="2"/>
        <v>75000</v>
      </c>
      <c r="P15" s="285" t="s">
        <v>3</v>
      </c>
      <c r="Q15" s="285" t="s">
        <v>228</v>
      </c>
      <c r="R15" s="285" t="s">
        <v>269</v>
      </c>
    </row>
    <row r="16" spans="1:18" ht="22.5">
      <c r="A16" s="308" t="s">
        <v>237</v>
      </c>
      <c r="B16" s="285">
        <v>85000</v>
      </c>
      <c r="C16" s="285">
        <f>1634.6*C1+0.8</f>
        <v>6539.2</v>
      </c>
      <c r="D16" s="285">
        <f>1634.6*D1</f>
        <v>6538.4</v>
      </c>
      <c r="E16" s="285">
        <f>1634.6*E1</f>
        <v>8173</v>
      </c>
      <c r="F16" s="285">
        <f>1634.6*F1</f>
        <v>6538.4</v>
      </c>
      <c r="G16" s="285">
        <f>1634.6*G1</f>
        <v>6538.4</v>
      </c>
      <c r="H16" s="285">
        <f>1634.6*H1+5000</f>
        <v>13173</v>
      </c>
      <c r="I16" s="285">
        <f>1634.6*I1</f>
        <v>6538.4</v>
      </c>
      <c r="J16" s="285">
        <f>1634.6*J1</f>
        <v>6538.4</v>
      </c>
      <c r="K16" s="285">
        <f>1634.6*K1</f>
        <v>8173</v>
      </c>
      <c r="L16" s="285">
        <f>1634.6*L1</f>
        <v>6538.4</v>
      </c>
      <c r="M16" s="285">
        <f>1634.6*M1</f>
        <v>6538.4</v>
      </c>
      <c r="N16" s="285">
        <f>1634.6*N1+5000</f>
        <v>13173</v>
      </c>
      <c r="O16" s="368">
        <f t="shared" si="2"/>
        <v>95000</v>
      </c>
      <c r="P16" s="285" t="s">
        <v>201</v>
      </c>
      <c r="Q16" s="285" t="s">
        <v>228</v>
      </c>
      <c r="R16" s="285" t="s">
        <v>240</v>
      </c>
    </row>
    <row r="17" spans="1:18" ht="22.5">
      <c r="A17" s="308" t="s">
        <v>238</v>
      </c>
      <c r="B17" s="285">
        <v>30000</v>
      </c>
      <c r="C17" s="285">
        <f>576.92*C1+116</f>
        <v>2423.68</v>
      </c>
      <c r="D17" s="285">
        <f>576.92*D1</f>
        <v>2307.68</v>
      </c>
      <c r="E17" s="285">
        <f>576.92*E1+116</f>
        <v>3000.6</v>
      </c>
      <c r="F17" s="285">
        <f>576.92*F1</f>
        <v>2307.68</v>
      </c>
      <c r="G17" s="285">
        <f>576.92*G1+116</f>
        <v>2423.68</v>
      </c>
      <c r="H17" s="285">
        <f>576.92*H1+0.16+116</f>
        <v>3000.7599999999998</v>
      </c>
      <c r="I17" s="285">
        <f>576.92*I1+116</f>
        <v>2423.68</v>
      </c>
      <c r="J17" s="285">
        <f>576.92*J1</f>
        <v>2307.68</v>
      </c>
      <c r="K17" s="285">
        <f>576.92*K1</f>
        <v>2884.6</v>
      </c>
      <c r="L17" s="285">
        <f>576.92*L1</f>
        <v>2307.68</v>
      </c>
      <c r="M17" s="285">
        <f>576.92*M1+116</f>
        <v>2423.68</v>
      </c>
      <c r="N17" s="285">
        <f>576.92*N1</f>
        <v>2884.6</v>
      </c>
      <c r="O17" s="368">
        <f t="shared" si="2"/>
        <v>30695.999999999996</v>
      </c>
      <c r="P17" s="285" t="s">
        <v>201</v>
      </c>
      <c r="Q17" s="285" t="s">
        <v>228</v>
      </c>
      <c r="R17" s="285" t="s">
        <v>241</v>
      </c>
    </row>
    <row r="18" spans="1:15" ht="11.25">
      <c r="A18" s="368"/>
      <c r="O18" s="367">
        <f t="shared" si="2"/>
        <v>0</v>
      </c>
    </row>
    <row r="19" spans="3:15" ht="11.25">
      <c r="C19" s="285">
        <f aca="true" t="shared" si="13" ref="C19:O19">SUM(C3:C18)</f>
        <v>33773.479999999996</v>
      </c>
      <c r="D19" s="285">
        <f t="shared" si="13"/>
        <v>33648.28</v>
      </c>
      <c r="E19" s="285">
        <f t="shared" si="13"/>
        <v>42170.1</v>
      </c>
      <c r="F19" s="285">
        <f t="shared" si="13"/>
        <v>33648.28</v>
      </c>
      <c r="G19" s="285">
        <f t="shared" si="13"/>
        <v>36264.28</v>
      </c>
      <c r="H19" s="285">
        <f t="shared" si="13"/>
        <v>47170.26</v>
      </c>
      <c r="I19" s="285">
        <f t="shared" si="13"/>
        <v>33764.28</v>
      </c>
      <c r="J19" s="285">
        <f t="shared" si="13"/>
        <v>33648.28</v>
      </c>
      <c r="K19" s="285">
        <f t="shared" si="13"/>
        <v>42054.1</v>
      </c>
      <c r="L19" s="285">
        <f t="shared" si="13"/>
        <v>33648.28</v>
      </c>
      <c r="M19" s="285">
        <f t="shared" si="13"/>
        <v>36264.28</v>
      </c>
      <c r="N19" s="285">
        <f t="shared" si="13"/>
        <v>47054.1</v>
      </c>
      <c r="O19" s="286">
        <f t="shared" si="13"/>
        <v>453108</v>
      </c>
    </row>
    <row r="20" ht="11.25">
      <c r="P20" s="286">
        <f>SUM(C19:N19)</f>
        <v>453108</v>
      </c>
    </row>
    <row r="21" spans="2:10" ht="22.5" customHeight="1">
      <c r="B21" s="285" t="s">
        <v>223</v>
      </c>
      <c r="H21" s="285">
        <f>12.5*2080</f>
        <v>26000</v>
      </c>
      <c r="I21" s="285">
        <f>10*24</f>
        <v>240</v>
      </c>
      <c r="J21" s="285">
        <f>240*52</f>
        <v>12480</v>
      </c>
    </row>
    <row r="22" ht="11.25">
      <c r="A22" s="286" t="s">
        <v>175</v>
      </c>
    </row>
    <row r="23" spans="1:16" ht="11.25">
      <c r="A23" s="383" t="s">
        <v>194</v>
      </c>
      <c r="B23" s="285">
        <v>13</v>
      </c>
      <c r="C23" s="285">
        <f aca="true" t="shared" si="14" ref="C23:N23">(C1*40)*$B23</f>
        <v>2080</v>
      </c>
      <c r="D23" s="285">
        <f t="shared" si="14"/>
        <v>2080</v>
      </c>
      <c r="E23" s="285">
        <f t="shared" si="14"/>
        <v>2600</v>
      </c>
      <c r="F23" s="285">
        <f t="shared" si="14"/>
        <v>2080</v>
      </c>
      <c r="G23" s="285">
        <f t="shared" si="14"/>
        <v>2080</v>
      </c>
      <c r="H23" s="285">
        <f t="shared" si="14"/>
        <v>2600</v>
      </c>
      <c r="I23" s="285">
        <f t="shared" si="14"/>
        <v>2080</v>
      </c>
      <c r="J23" s="285">
        <f t="shared" si="14"/>
        <v>2080</v>
      </c>
      <c r="K23" s="285">
        <f t="shared" si="14"/>
        <v>2600</v>
      </c>
      <c r="L23" s="285">
        <f t="shared" si="14"/>
        <v>2080</v>
      </c>
      <c r="M23" s="285">
        <f t="shared" si="14"/>
        <v>2080</v>
      </c>
      <c r="N23" s="285">
        <f t="shared" si="14"/>
        <v>2600</v>
      </c>
      <c r="O23" s="368">
        <f aca="true" t="shared" si="15" ref="O23:O29">SUM(C23:N23)</f>
        <v>27040</v>
      </c>
      <c r="P23" s="285" t="s">
        <v>181</v>
      </c>
    </row>
    <row r="24" spans="1:16" ht="11.25">
      <c r="A24" s="383" t="s">
        <v>225</v>
      </c>
      <c r="B24" s="285">
        <v>15</v>
      </c>
      <c r="C24" s="285">
        <f aca="true" t="shared" si="16" ref="C24:N24">(C1*40)*$B24</f>
        <v>2400</v>
      </c>
      <c r="D24" s="285">
        <f t="shared" si="16"/>
        <v>2400</v>
      </c>
      <c r="E24" s="285">
        <f t="shared" si="16"/>
        <v>3000</v>
      </c>
      <c r="F24" s="285">
        <f t="shared" si="16"/>
        <v>2400</v>
      </c>
      <c r="G24" s="285">
        <f t="shared" si="16"/>
        <v>2400</v>
      </c>
      <c r="H24" s="285">
        <f t="shared" si="16"/>
        <v>3000</v>
      </c>
      <c r="I24" s="285">
        <f t="shared" si="16"/>
        <v>2400</v>
      </c>
      <c r="J24" s="285">
        <f t="shared" si="16"/>
        <v>2400</v>
      </c>
      <c r="K24" s="285">
        <f t="shared" si="16"/>
        <v>3000</v>
      </c>
      <c r="L24" s="285">
        <f t="shared" si="16"/>
        <v>2400</v>
      </c>
      <c r="M24" s="285">
        <f t="shared" si="16"/>
        <v>2400</v>
      </c>
      <c r="N24" s="285">
        <f t="shared" si="16"/>
        <v>3000</v>
      </c>
      <c r="O24" s="368">
        <f t="shared" si="15"/>
        <v>31200</v>
      </c>
      <c r="P24" s="285" t="s">
        <v>181</v>
      </c>
    </row>
    <row r="25" spans="1:16" ht="11.25">
      <c r="A25" s="383" t="s">
        <v>190</v>
      </c>
      <c r="B25" s="285">
        <v>11.25</v>
      </c>
      <c r="C25" s="285">
        <f aca="true" t="shared" si="17" ref="C25:N25">(C1*40)*$B25</f>
        <v>1800</v>
      </c>
      <c r="D25" s="285">
        <f t="shared" si="17"/>
        <v>1800</v>
      </c>
      <c r="E25" s="285">
        <f t="shared" si="17"/>
        <v>2250</v>
      </c>
      <c r="F25" s="285">
        <f t="shared" si="17"/>
        <v>1800</v>
      </c>
      <c r="G25" s="285">
        <f t="shared" si="17"/>
        <v>1800</v>
      </c>
      <c r="H25" s="285">
        <f t="shared" si="17"/>
        <v>2250</v>
      </c>
      <c r="I25" s="285">
        <f t="shared" si="17"/>
        <v>1800</v>
      </c>
      <c r="J25" s="285">
        <f t="shared" si="17"/>
        <v>1800</v>
      </c>
      <c r="K25" s="285">
        <f t="shared" si="17"/>
        <v>2250</v>
      </c>
      <c r="L25" s="285">
        <f t="shared" si="17"/>
        <v>1800</v>
      </c>
      <c r="M25" s="285">
        <f t="shared" si="17"/>
        <v>1800</v>
      </c>
      <c r="N25" s="285">
        <f t="shared" si="17"/>
        <v>2250</v>
      </c>
      <c r="O25" s="368">
        <f t="shared" si="15"/>
        <v>23400</v>
      </c>
      <c r="P25" s="285" t="s">
        <v>179</v>
      </c>
    </row>
    <row r="26" spans="1:16" ht="11.25">
      <c r="A26" s="383" t="s">
        <v>236</v>
      </c>
      <c r="B26" s="285">
        <v>10</v>
      </c>
      <c r="C26" s="285">
        <f aca="true" t="shared" si="18" ref="C26:N26">C5*70%</f>
        <v>1120</v>
      </c>
      <c r="D26" s="285">
        <f t="shared" si="18"/>
        <v>1120</v>
      </c>
      <c r="E26" s="285">
        <f t="shared" si="18"/>
        <v>1400</v>
      </c>
      <c r="F26" s="285">
        <f t="shared" si="18"/>
        <v>1120</v>
      </c>
      <c r="G26" s="285">
        <f t="shared" si="18"/>
        <v>1120</v>
      </c>
      <c r="H26" s="285">
        <f t="shared" si="18"/>
        <v>1400</v>
      </c>
      <c r="I26" s="285">
        <f t="shared" si="18"/>
        <v>1120</v>
      </c>
      <c r="J26" s="285">
        <f t="shared" si="18"/>
        <v>1120</v>
      </c>
      <c r="K26" s="285">
        <f t="shared" si="18"/>
        <v>1400</v>
      </c>
      <c r="L26" s="285">
        <f t="shared" si="18"/>
        <v>1120</v>
      </c>
      <c r="M26" s="285">
        <f t="shared" si="18"/>
        <v>1120</v>
      </c>
      <c r="N26" s="285">
        <f t="shared" si="18"/>
        <v>1400</v>
      </c>
      <c r="O26" s="368">
        <f t="shared" si="15"/>
        <v>14560</v>
      </c>
      <c r="P26" s="285" t="s">
        <v>245</v>
      </c>
    </row>
    <row r="27" spans="1:16" ht="11.25">
      <c r="A27" s="383" t="s">
        <v>246</v>
      </c>
      <c r="B27" s="285">
        <v>14</v>
      </c>
      <c r="C27" s="285">
        <f>C12</f>
        <v>2240</v>
      </c>
      <c r="D27" s="285">
        <f aca="true" t="shared" si="19" ref="D27:N27">D12</f>
        <v>2240</v>
      </c>
      <c r="E27" s="285">
        <f t="shared" si="19"/>
        <v>2800</v>
      </c>
      <c r="F27" s="285">
        <f t="shared" si="19"/>
        <v>2240</v>
      </c>
      <c r="G27" s="285">
        <f t="shared" si="19"/>
        <v>2240</v>
      </c>
      <c r="H27" s="285">
        <f t="shared" si="19"/>
        <v>2800</v>
      </c>
      <c r="I27" s="285">
        <f t="shared" si="19"/>
        <v>2240</v>
      </c>
      <c r="J27" s="285">
        <f t="shared" si="19"/>
        <v>2240</v>
      </c>
      <c r="K27" s="285">
        <f t="shared" si="19"/>
        <v>2800</v>
      </c>
      <c r="L27" s="285">
        <f t="shared" si="19"/>
        <v>2240</v>
      </c>
      <c r="M27" s="285">
        <f t="shared" si="19"/>
        <v>2240</v>
      </c>
      <c r="N27" s="285">
        <f t="shared" si="19"/>
        <v>2800</v>
      </c>
      <c r="O27" s="368">
        <f t="shared" si="15"/>
        <v>29120</v>
      </c>
      <c r="P27" s="285" t="s">
        <v>179</v>
      </c>
    </row>
    <row r="28" spans="1:16" ht="11.25">
      <c r="A28" s="383" t="s">
        <v>200</v>
      </c>
      <c r="B28" s="285" t="s">
        <v>242</v>
      </c>
      <c r="C28" s="285">
        <f>C16*70%</f>
        <v>4577.44</v>
      </c>
      <c r="D28" s="285">
        <f aca="true" t="shared" si="20" ref="D28:N28">D16*70%</f>
        <v>4576.879999999999</v>
      </c>
      <c r="E28" s="285">
        <f t="shared" si="20"/>
        <v>5721.099999999999</v>
      </c>
      <c r="F28" s="285">
        <f t="shared" si="20"/>
        <v>4576.879999999999</v>
      </c>
      <c r="G28" s="285">
        <f t="shared" si="20"/>
        <v>4576.879999999999</v>
      </c>
      <c r="H28" s="285">
        <f t="shared" si="20"/>
        <v>9221.099999999999</v>
      </c>
      <c r="I28" s="285">
        <f t="shared" si="20"/>
        <v>4576.879999999999</v>
      </c>
      <c r="J28" s="285">
        <f t="shared" si="20"/>
        <v>4576.879999999999</v>
      </c>
      <c r="K28" s="285">
        <f t="shared" si="20"/>
        <v>5721.099999999999</v>
      </c>
      <c r="L28" s="285">
        <f t="shared" si="20"/>
        <v>4576.879999999999</v>
      </c>
      <c r="M28" s="285">
        <f t="shared" si="20"/>
        <v>4576.879999999999</v>
      </c>
      <c r="N28" s="285">
        <f t="shared" si="20"/>
        <v>9221.099999999999</v>
      </c>
      <c r="O28" s="368">
        <f t="shared" si="15"/>
        <v>66499.99999999997</v>
      </c>
      <c r="P28" s="285" t="s">
        <v>206</v>
      </c>
    </row>
    <row r="29" spans="1:16" ht="11.25">
      <c r="A29" s="383" t="s">
        <v>202</v>
      </c>
      <c r="B29" s="285" t="s">
        <v>243</v>
      </c>
      <c r="C29" s="285">
        <f>C17*60%</f>
        <v>1454.2079999999999</v>
      </c>
      <c r="D29" s="285">
        <f aca="true" t="shared" si="21" ref="D29:N29">D17*60%</f>
        <v>1384.608</v>
      </c>
      <c r="E29" s="285">
        <f t="shared" si="21"/>
        <v>1800.36</v>
      </c>
      <c r="F29" s="285">
        <f t="shared" si="21"/>
        <v>1384.608</v>
      </c>
      <c r="G29" s="285">
        <f t="shared" si="21"/>
        <v>1454.2079999999999</v>
      </c>
      <c r="H29" s="285">
        <f t="shared" si="21"/>
        <v>1800.456</v>
      </c>
      <c r="I29" s="285">
        <f t="shared" si="21"/>
        <v>1454.2079999999999</v>
      </c>
      <c r="J29" s="285">
        <f t="shared" si="21"/>
        <v>1384.608</v>
      </c>
      <c r="K29" s="285">
        <f t="shared" si="21"/>
        <v>1730.76</v>
      </c>
      <c r="L29" s="285">
        <f t="shared" si="21"/>
        <v>1384.608</v>
      </c>
      <c r="M29" s="285">
        <f t="shared" si="21"/>
        <v>1454.2079999999999</v>
      </c>
      <c r="N29" s="285">
        <f t="shared" si="21"/>
        <v>1730.76</v>
      </c>
      <c r="O29" s="368">
        <f t="shared" si="15"/>
        <v>18417.6</v>
      </c>
      <c r="P29" s="285" t="s">
        <v>207</v>
      </c>
    </row>
    <row r="30" spans="3:15" ht="11.25">
      <c r="C30" s="286">
        <f>SUM(C23:C29)</f>
        <v>15671.648</v>
      </c>
      <c r="D30" s="286">
        <f aca="true" t="shared" si="22" ref="D30:O30">SUM(D23:D29)</f>
        <v>15601.488</v>
      </c>
      <c r="E30" s="286">
        <f t="shared" si="22"/>
        <v>19571.46</v>
      </c>
      <c r="F30" s="286">
        <f t="shared" si="22"/>
        <v>15601.488</v>
      </c>
      <c r="G30" s="286">
        <f t="shared" si="22"/>
        <v>15671.088</v>
      </c>
      <c r="H30" s="286">
        <f t="shared" si="22"/>
        <v>23071.555999999997</v>
      </c>
      <c r="I30" s="286">
        <f t="shared" si="22"/>
        <v>15671.088</v>
      </c>
      <c r="J30" s="286">
        <f t="shared" si="22"/>
        <v>15601.488</v>
      </c>
      <c r="K30" s="286">
        <f t="shared" si="22"/>
        <v>19501.859999999997</v>
      </c>
      <c r="L30" s="286">
        <f t="shared" si="22"/>
        <v>15601.488</v>
      </c>
      <c r="M30" s="286">
        <f t="shared" si="22"/>
        <v>15671.088</v>
      </c>
      <c r="N30" s="286">
        <f t="shared" si="22"/>
        <v>23001.859999999997</v>
      </c>
      <c r="O30" s="286">
        <f t="shared" si="22"/>
        <v>210237.59999999998</v>
      </c>
    </row>
    <row r="31" ht="11.25">
      <c r="P31" s="286">
        <f>SUM(C30:N30)</f>
        <v>210237.59999999998</v>
      </c>
    </row>
    <row r="32" ht="11.25">
      <c r="S32" s="285">
        <v>210237.6</v>
      </c>
    </row>
    <row r="33" spans="1:19" ht="11.25">
      <c r="A33" s="177" t="s">
        <v>126</v>
      </c>
      <c r="B33" s="177">
        <v>0.0765</v>
      </c>
      <c r="C33" s="197">
        <f aca="true" t="shared" si="23" ref="C33:N33">C30*$B$67</f>
        <v>1198.881072</v>
      </c>
      <c r="D33" s="197">
        <f t="shared" si="23"/>
        <v>1193.5138319999999</v>
      </c>
      <c r="E33" s="197">
        <f t="shared" si="23"/>
        <v>1497.21669</v>
      </c>
      <c r="F33" s="197">
        <f t="shared" si="23"/>
        <v>1193.5138319999999</v>
      </c>
      <c r="G33" s="197">
        <f t="shared" si="23"/>
        <v>1198.838232</v>
      </c>
      <c r="H33" s="197">
        <f t="shared" si="23"/>
        <v>1764.9740339999996</v>
      </c>
      <c r="I33" s="197">
        <f t="shared" si="23"/>
        <v>1198.838232</v>
      </c>
      <c r="J33" s="197">
        <f t="shared" si="23"/>
        <v>1193.5138319999999</v>
      </c>
      <c r="K33" s="197">
        <f t="shared" si="23"/>
        <v>1491.8922899999998</v>
      </c>
      <c r="L33" s="197">
        <f t="shared" si="23"/>
        <v>1193.5138319999999</v>
      </c>
      <c r="M33" s="197">
        <f t="shared" si="23"/>
        <v>1198.838232</v>
      </c>
      <c r="N33" s="197">
        <f t="shared" si="23"/>
        <v>1759.6422899999998</v>
      </c>
      <c r="O33" s="285">
        <f>SUM(B33:N33)</f>
        <v>16083.252900000001</v>
      </c>
      <c r="S33" s="285">
        <v>158718.4</v>
      </c>
    </row>
    <row r="34" spans="1:19" ht="11.25">
      <c r="A34" s="177" t="s">
        <v>142</v>
      </c>
      <c r="B34" s="177">
        <v>0.02</v>
      </c>
      <c r="C34" s="197">
        <f aca="true" t="shared" si="24" ref="C34:N34">$B$68*C30</f>
        <v>313.43296</v>
      </c>
      <c r="D34" s="197">
        <f t="shared" si="24"/>
        <v>312.02976</v>
      </c>
      <c r="E34" s="197">
        <f t="shared" si="24"/>
        <v>391.4292</v>
      </c>
      <c r="F34" s="197">
        <f t="shared" si="24"/>
        <v>312.02976</v>
      </c>
      <c r="G34" s="197">
        <f t="shared" si="24"/>
        <v>313.42176</v>
      </c>
      <c r="H34" s="197">
        <f t="shared" si="24"/>
        <v>461.43111999999996</v>
      </c>
      <c r="I34" s="197">
        <f t="shared" si="24"/>
        <v>313.42176</v>
      </c>
      <c r="J34" s="197">
        <f t="shared" si="24"/>
        <v>312.02976</v>
      </c>
      <c r="K34" s="197">
        <f t="shared" si="24"/>
        <v>390.0371999999999</v>
      </c>
      <c r="L34" s="197">
        <f t="shared" si="24"/>
        <v>312.02976</v>
      </c>
      <c r="M34" s="197">
        <f t="shared" si="24"/>
        <v>313.42176</v>
      </c>
      <c r="N34" s="197">
        <f t="shared" si="24"/>
        <v>460.0371999999999</v>
      </c>
      <c r="O34" s="285">
        <f>SUM(B34:N34)</f>
        <v>4204.772</v>
      </c>
      <c r="S34" s="285">
        <v>84152</v>
      </c>
    </row>
    <row r="35" spans="1:19" ht="11.25">
      <c r="A35" s="175" t="s">
        <v>127</v>
      </c>
      <c r="B35" s="175"/>
      <c r="C35" s="198">
        <f>SUM(C33:C34)</f>
        <v>1512.3140319999998</v>
      </c>
      <c r="D35" s="198">
        <f aca="true" t="shared" si="25" ref="D35:N35">SUM(D33:D34)</f>
        <v>1505.543592</v>
      </c>
      <c r="E35" s="198">
        <f t="shared" si="25"/>
        <v>1888.64589</v>
      </c>
      <c r="F35" s="198">
        <f t="shared" si="25"/>
        <v>1505.543592</v>
      </c>
      <c r="G35" s="198">
        <f t="shared" si="25"/>
        <v>1512.259992</v>
      </c>
      <c r="H35" s="198">
        <f t="shared" si="25"/>
        <v>2226.4051539999996</v>
      </c>
      <c r="I35" s="198">
        <f t="shared" si="25"/>
        <v>1512.259992</v>
      </c>
      <c r="J35" s="198">
        <f t="shared" si="25"/>
        <v>1505.543592</v>
      </c>
      <c r="K35" s="198">
        <f t="shared" si="25"/>
        <v>1881.9294899999998</v>
      </c>
      <c r="L35" s="198">
        <f t="shared" si="25"/>
        <v>1505.543592</v>
      </c>
      <c r="M35" s="198">
        <f t="shared" si="25"/>
        <v>1512.259992</v>
      </c>
      <c r="N35" s="198">
        <f t="shared" si="25"/>
        <v>2219.6794899999995</v>
      </c>
      <c r="O35" s="287">
        <f>SUM(C35:N35)</f>
        <v>20287.928399999997</v>
      </c>
      <c r="P35" s="285" t="s">
        <v>209</v>
      </c>
      <c r="S35" s="285">
        <f>SUM(S32:S34)</f>
        <v>453108</v>
      </c>
    </row>
    <row r="37" ht="11.25">
      <c r="P37" s="286">
        <f>SUM(C35:N35)</f>
        <v>20287.928399999997</v>
      </c>
    </row>
    <row r="39" ht="11.25">
      <c r="A39" s="372" t="s">
        <v>0</v>
      </c>
    </row>
    <row r="40" spans="1:16" ht="11.25">
      <c r="A40" s="369"/>
      <c r="B40" s="285">
        <v>0</v>
      </c>
      <c r="C40" s="285">
        <v>0</v>
      </c>
      <c r="D40" s="285">
        <v>0</v>
      </c>
      <c r="E40" s="285">
        <v>0</v>
      </c>
      <c r="F40" s="285">
        <v>0</v>
      </c>
      <c r="G40" s="285">
        <v>0</v>
      </c>
      <c r="H40" s="285">
        <v>0</v>
      </c>
      <c r="I40" s="285">
        <v>0</v>
      </c>
      <c r="J40" s="285">
        <v>0</v>
      </c>
      <c r="K40" s="285">
        <v>0</v>
      </c>
      <c r="L40" s="285">
        <v>0</v>
      </c>
      <c r="M40" s="285">
        <v>0</v>
      </c>
      <c r="N40" s="285">
        <v>0</v>
      </c>
      <c r="O40" s="367">
        <f aca="true" t="shared" si="26" ref="O40:O50">SUM(C40:N40)</f>
        <v>0</v>
      </c>
      <c r="P40" s="285" t="s">
        <v>171</v>
      </c>
    </row>
    <row r="41" spans="1:17" ht="11.25">
      <c r="A41" s="384" t="s">
        <v>195</v>
      </c>
      <c r="B41" s="285" t="s">
        <v>205</v>
      </c>
      <c r="C41" s="285">
        <f>C6</f>
        <v>2194.6</v>
      </c>
      <c r="D41" s="285">
        <f aca="true" t="shared" si="27" ref="D41:N41">D6</f>
        <v>2194.2</v>
      </c>
      <c r="E41" s="285">
        <f t="shared" si="27"/>
        <v>2736.5</v>
      </c>
      <c r="F41" s="285">
        <f t="shared" si="27"/>
        <v>2194.2</v>
      </c>
      <c r="G41" s="285">
        <f t="shared" si="27"/>
        <v>2194.2</v>
      </c>
      <c r="H41" s="285">
        <f t="shared" si="27"/>
        <v>2736.5</v>
      </c>
      <c r="I41" s="285">
        <f t="shared" si="27"/>
        <v>2194.2</v>
      </c>
      <c r="J41" s="285">
        <f t="shared" si="27"/>
        <v>2194.2</v>
      </c>
      <c r="K41" s="285">
        <f t="shared" si="27"/>
        <v>2736.5</v>
      </c>
      <c r="L41" s="285">
        <f t="shared" si="27"/>
        <v>2194.2</v>
      </c>
      <c r="M41" s="285">
        <f t="shared" si="27"/>
        <v>2194.2</v>
      </c>
      <c r="N41" s="285">
        <f t="shared" si="27"/>
        <v>2736.5</v>
      </c>
      <c r="O41" s="368">
        <f t="shared" si="26"/>
        <v>28500.000000000004</v>
      </c>
      <c r="P41" s="285" t="s">
        <v>171</v>
      </c>
      <c r="Q41" s="285" t="s">
        <v>228</v>
      </c>
    </row>
    <row r="42" spans="1:17" ht="11.25">
      <c r="A42" s="384" t="s">
        <v>224</v>
      </c>
      <c r="B42" s="285">
        <v>10</v>
      </c>
      <c r="C42" s="285">
        <f aca="true" t="shared" si="28" ref="C42:N42">C5*30%</f>
        <v>480</v>
      </c>
      <c r="D42" s="285">
        <f t="shared" si="28"/>
        <v>480</v>
      </c>
      <c r="E42" s="285">
        <f t="shared" si="28"/>
        <v>600</v>
      </c>
      <c r="F42" s="285">
        <f t="shared" si="28"/>
        <v>480</v>
      </c>
      <c r="G42" s="285">
        <f t="shared" si="28"/>
        <v>480</v>
      </c>
      <c r="H42" s="285">
        <f t="shared" si="28"/>
        <v>600</v>
      </c>
      <c r="I42" s="285">
        <f t="shared" si="28"/>
        <v>480</v>
      </c>
      <c r="J42" s="285">
        <f t="shared" si="28"/>
        <v>480</v>
      </c>
      <c r="K42" s="285">
        <f t="shared" si="28"/>
        <v>600</v>
      </c>
      <c r="L42" s="285">
        <f t="shared" si="28"/>
        <v>480</v>
      </c>
      <c r="M42" s="285">
        <f t="shared" si="28"/>
        <v>480</v>
      </c>
      <c r="N42" s="285">
        <f t="shared" si="28"/>
        <v>600</v>
      </c>
      <c r="O42" s="368">
        <f t="shared" si="26"/>
        <v>6240</v>
      </c>
      <c r="P42" s="285" t="s">
        <v>171</v>
      </c>
      <c r="Q42" s="285" t="s">
        <v>210</v>
      </c>
    </row>
    <row r="43" spans="1:17" ht="11.25">
      <c r="A43" s="384" t="s">
        <v>197</v>
      </c>
      <c r="B43" s="285">
        <v>9</v>
      </c>
      <c r="C43" s="285">
        <f>C8</f>
        <v>960</v>
      </c>
      <c r="D43" s="285">
        <f aca="true" t="shared" si="29" ref="D43:N43">D8</f>
        <v>960</v>
      </c>
      <c r="E43" s="285">
        <f t="shared" si="29"/>
        <v>1200</v>
      </c>
      <c r="F43" s="285">
        <f t="shared" si="29"/>
        <v>960</v>
      </c>
      <c r="G43" s="285">
        <f t="shared" si="29"/>
        <v>960</v>
      </c>
      <c r="H43" s="285">
        <f t="shared" si="29"/>
        <v>1200</v>
      </c>
      <c r="I43" s="285">
        <f t="shared" si="29"/>
        <v>960</v>
      </c>
      <c r="J43" s="285">
        <f t="shared" si="29"/>
        <v>960</v>
      </c>
      <c r="K43" s="285">
        <f t="shared" si="29"/>
        <v>1200</v>
      </c>
      <c r="L43" s="285">
        <f t="shared" si="29"/>
        <v>960</v>
      </c>
      <c r="M43" s="285">
        <f t="shared" si="29"/>
        <v>960</v>
      </c>
      <c r="N43" s="285">
        <f t="shared" si="29"/>
        <v>1200</v>
      </c>
      <c r="O43" s="368">
        <f t="shared" si="26"/>
        <v>12480</v>
      </c>
      <c r="P43" s="285" t="s">
        <v>171</v>
      </c>
      <c r="Q43" s="285" t="s">
        <v>210</v>
      </c>
    </row>
    <row r="44" spans="1:17" ht="11.25">
      <c r="A44" s="384" t="s">
        <v>267</v>
      </c>
      <c r="B44" s="285">
        <v>10.5</v>
      </c>
      <c r="C44" s="285">
        <f>C9</f>
        <v>1680</v>
      </c>
      <c r="D44" s="285">
        <f aca="true" t="shared" si="30" ref="D44:N44">D9</f>
        <v>1680</v>
      </c>
      <c r="E44" s="285">
        <f t="shared" si="30"/>
        <v>2100</v>
      </c>
      <c r="F44" s="285">
        <f t="shared" si="30"/>
        <v>1680</v>
      </c>
      <c r="G44" s="285">
        <f t="shared" si="30"/>
        <v>1680</v>
      </c>
      <c r="H44" s="285">
        <f t="shared" si="30"/>
        <v>2100</v>
      </c>
      <c r="I44" s="285">
        <f t="shared" si="30"/>
        <v>1680</v>
      </c>
      <c r="J44" s="285">
        <f t="shared" si="30"/>
        <v>1680</v>
      </c>
      <c r="K44" s="285">
        <f t="shared" si="30"/>
        <v>2100</v>
      </c>
      <c r="L44" s="285">
        <f t="shared" si="30"/>
        <v>1680</v>
      </c>
      <c r="M44" s="285">
        <f t="shared" si="30"/>
        <v>1680</v>
      </c>
      <c r="N44" s="285">
        <f t="shared" si="30"/>
        <v>2100</v>
      </c>
      <c r="O44" s="368">
        <f t="shared" si="26"/>
        <v>21840</v>
      </c>
      <c r="P44" s="285" t="s">
        <v>171</v>
      </c>
      <c r="Q44" s="285">
        <v>40</v>
      </c>
    </row>
    <row r="45" spans="1:17" ht="11.25">
      <c r="A45" s="384" t="s">
        <v>226</v>
      </c>
      <c r="B45" s="285">
        <v>13.5</v>
      </c>
      <c r="C45" s="285">
        <f aca="true" t="shared" si="31" ref="C45:N45">(C1*40)*$B45</f>
        <v>2160</v>
      </c>
      <c r="D45" s="285">
        <f t="shared" si="31"/>
        <v>2160</v>
      </c>
      <c r="E45" s="285">
        <f t="shared" si="31"/>
        <v>2700</v>
      </c>
      <c r="F45" s="285">
        <f t="shared" si="31"/>
        <v>2160</v>
      </c>
      <c r="G45" s="285">
        <f t="shared" si="31"/>
        <v>2160</v>
      </c>
      <c r="H45" s="285">
        <f t="shared" si="31"/>
        <v>2700</v>
      </c>
      <c r="I45" s="285">
        <f t="shared" si="31"/>
        <v>2160</v>
      </c>
      <c r="J45" s="285">
        <f t="shared" si="31"/>
        <v>2160</v>
      </c>
      <c r="K45" s="285">
        <f t="shared" si="31"/>
        <v>2700</v>
      </c>
      <c r="L45" s="285">
        <f t="shared" si="31"/>
        <v>2160</v>
      </c>
      <c r="M45" s="285">
        <f t="shared" si="31"/>
        <v>2160</v>
      </c>
      <c r="N45" s="285">
        <f t="shared" si="31"/>
        <v>2700</v>
      </c>
      <c r="O45" s="383">
        <f t="shared" si="26"/>
        <v>28080</v>
      </c>
      <c r="P45" s="285" t="s">
        <v>171</v>
      </c>
      <c r="Q45" s="285" t="s">
        <v>227</v>
      </c>
    </row>
    <row r="46" spans="1:15" ht="11.25">
      <c r="A46" s="384" t="s">
        <v>268</v>
      </c>
      <c r="B46" s="285">
        <v>10</v>
      </c>
      <c r="C46" s="285">
        <f>C10</f>
        <v>1600</v>
      </c>
      <c r="D46" s="285">
        <f aca="true" t="shared" si="32" ref="D46:N46">D10</f>
        <v>1600</v>
      </c>
      <c r="E46" s="285">
        <f t="shared" si="32"/>
        <v>2000</v>
      </c>
      <c r="F46" s="285">
        <f t="shared" si="32"/>
        <v>1600</v>
      </c>
      <c r="G46" s="285">
        <f t="shared" si="32"/>
        <v>1600</v>
      </c>
      <c r="H46" s="285">
        <f t="shared" si="32"/>
        <v>2000</v>
      </c>
      <c r="I46" s="285">
        <f t="shared" si="32"/>
        <v>1600</v>
      </c>
      <c r="J46" s="285">
        <f t="shared" si="32"/>
        <v>1600</v>
      </c>
      <c r="K46" s="285">
        <f t="shared" si="32"/>
        <v>2000</v>
      </c>
      <c r="L46" s="285">
        <f t="shared" si="32"/>
        <v>1600</v>
      </c>
      <c r="M46" s="285">
        <f t="shared" si="32"/>
        <v>1600</v>
      </c>
      <c r="N46" s="285">
        <f t="shared" si="32"/>
        <v>2000</v>
      </c>
      <c r="O46" s="368">
        <f t="shared" si="26"/>
        <v>20800</v>
      </c>
    </row>
    <row r="47" spans="1:15" ht="11.25">
      <c r="A47" s="369"/>
      <c r="B47" s="285">
        <v>0</v>
      </c>
      <c r="C47" s="285">
        <v>0</v>
      </c>
      <c r="D47" s="285">
        <v>0</v>
      </c>
      <c r="E47" s="285">
        <v>0</v>
      </c>
      <c r="F47" s="285">
        <v>0</v>
      </c>
      <c r="G47" s="285">
        <v>0</v>
      </c>
      <c r="H47" s="285">
        <v>0</v>
      </c>
      <c r="I47" s="285">
        <v>0</v>
      </c>
      <c r="J47" s="285">
        <v>0</v>
      </c>
      <c r="K47" s="285">
        <v>0</v>
      </c>
      <c r="L47" s="285">
        <v>0</v>
      </c>
      <c r="M47" s="285">
        <v>0</v>
      </c>
      <c r="N47" s="285">
        <v>0</v>
      </c>
      <c r="O47" s="367">
        <f t="shared" si="26"/>
        <v>0</v>
      </c>
    </row>
    <row r="48" spans="1:15" ht="11.25">
      <c r="A48" s="369"/>
      <c r="C48" s="285">
        <f aca="true" t="shared" si="33" ref="C48:N48">(C1*24)*$B48</f>
        <v>0</v>
      </c>
      <c r="D48" s="285">
        <f t="shared" si="33"/>
        <v>0</v>
      </c>
      <c r="E48" s="285">
        <f t="shared" si="33"/>
        <v>0</v>
      </c>
      <c r="F48" s="285">
        <f t="shared" si="33"/>
        <v>0</v>
      </c>
      <c r="G48" s="285">
        <f t="shared" si="33"/>
        <v>0</v>
      </c>
      <c r="H48" s="285">
        <f t="shared" si="33"/>
        <v>0</v>
      </c>
      <c r="I48" s="285">
        <f t="shared" si="33"/>
        <v>0</v>
      </c>
      <c r="J48" s="285">
        <f t="shared" si="33"/>
        <v>0</v>
      </c>
      <c r="K48" s="285">
        <f t="shared" si="33"/>
        <v>0</v>
      </c>
      <c r="L48" s="285">
        <f t="shared" si="33"/>
        <v>0</v>
      </c>
      <c r="M48" s="285">
        <f t="shared" si="33"/>
        <v>0</v>
      </c>
      <c r="N48" s="285">
        <f t="shared" si="33"/>
        <v>0</v>
      </c>
      <c r="O48" s="290">
        <f t="shared" si="26"/>
        <v>0</v>
      </c>
    </row>
    <row r="49" spans="1:17" ht="11.25">
      <c r="A49" s="369" t="s">
        <v>200</v>
      </c>
      <c r="B49" s="285" t="s">
        <v>244</v>
      </c>
      <c r="C49" s="285">
        <f>C16*30%</f>
        <v>1961.7599999999998</v>
      </c>
      <c r="D49" s="285">
        <f aca="true" t="shared" si="34" ref="D49:N49">D16*30%</f>
        <v>1961.5199999999998</v>
      </c>
      <c r="E49" s="285">
        <f t="shared" si="34"/>
        <v>2451.9</v>
      </c>
      <c r="F49" s="285">
        <f t="shared" si="34"/>
        <v>1961.5199999999998</v>
      </c>
      <c r="G49" s="285">
        <f t="shared" si="34"/>
        <v>1961.5199999999998</v>
      </c>
      <c r="H49" s="285">
        <f t="shared" si="34"/>
        <v>3951.8999999999996</v>
      </c>
      <c r="I49" s="285">
        <f t="shared" si="34"/>
        <v>1961.5199999999998</v>
      </c>
      <c r="J49" s="285">
        <f t="shared" si="34"/>
        <v>1961.5199999999998</v>
      </c>
      <c r="K49" s="285">
        <f t="shared" si="34"/>
        <v>2451.9</v>
      </c>
      <c r="L49" s="285">
        <f t="shared" si="34"/>
        <v>1961.5199999999998</v>
      </c>
      <c r="M49" s="285">
        <f t="shared" si="34"/>
        <v>1961.5199999999998</v>
      </c>
      <c r="N49" s="285">
        <f t="shared" si="34"/>
        <v>3951.8999999999996</v>
      </c>
      <c r="O49" s="368">
        <f t="shared" si="26"/>
        <v>28500</v>
      </c>
      <c r="P49" s="285" t="s">
        <v>245</v>
      </c>
      <c r="Q49" s="309" t="s">
        <v>230</v>
      </c>
    </row>
    <row r="50" spans="1:17" ht="11.25">
      <c r="A50" s="285" t="s">
        <v>202</v>
      </c>
      <c r="B50" s="285" t="s">
        <v>243</v>
      </c>
      <c r="C50" s="285">
        <f>C17*40%</f>
        <v>969.472</v>
      </c>
      <c r="D50" s="285">
        <f aca="true" t="shared" si="35" ref="D50:N50">D17*40%</f>
        <v>923.072</v>
      </c>
      <c r="E50" s="285">
        <f t="shared" si="35"/>
        <v>1200.24</v>
      </c>
      <c r="F50" s="285">
        <f t="shared" si="35"/>
        <v>923.072</v>
      </c>
      <c r="G50" s="285">
        <f t="shared" si="35"/>
        <v>969.472</v>
      </c>
      <c r="H50" s="285">
        <f t="shared" si="35"/>
        <v>1200.3039999999999</v>
      </c>
      <c r="I50" s="285">
        <f t="shared" si="35"/>
        <v>969.472</v>
      </c>
      <c r="J50" s="285">
        <f t="shared" si="35"/>
        <v>923.072</v>
      </c>
      <c r="K50" s="285">
        <f t="shared" si="35"/>
        <v>1153.84</v>
      </c>
      <c r="L50" s="285">
        <f t="shared" si="35"/>
        <v>923.072</v>
      </c>
      <c r="M50" s="285">
        <f t="shared" si="35"/>
        <v>969.472</v>
      </c>
      <c r="N50" s="285">
        <f t="shared" si="35"/>
        <v>1153.84</v>
      </c>
      <c r="O50" s="368">
        <f t="shared" si="26"/>
        <v>12278.4</v>
      </c>
      <c r="P50" s="285" t="s">
        <v>245</v>
      </c>
      <c r="Q50" s="309" t="s">
        <v>230</v>
      </c>
    </row>
    <row r="51" spans="3:15" ht="11.25">
      <c r="C51" s="285">
        <f>SUM(C40:C50)</f>
        <v>12005.832</v>
      </c>
      <c r="D51" s="285">
        <f aca="true" t="shared" si="36" ref="D51:N51">SUM(D40:D50)</f>
        <v>11958.792000000001</v>
      </c>
      <c r="E51" s="285">
        <f t="shared" si="36"/>
        <v>14988.64</v>
      </c>
      <c r="F51" s="285">
        <f t="shared" si="36"/>
        <v>11958.792000000001</v>
      </c>
      <c r="G51" s="285">
        <f t="shared" si="36"/>
        <v>12005.192000000001</v>
      </c>
      <c r="H51" s="285">
        <f t="shared" si="36"/>
        <v>16488.703999999998</v>
      </c>
      <c r="I51" s="285">
        <f t="shared" si="36"/>
        <v>12005.192000000001</v>
      </c>
      <c r="J51" s="285">
        <f t="shared" si="36"/>
        <v>11958.792000000001</v>
      </c>
      <c r="K51" s="285">
        <f t="shared" si="36"/>
        <v>14942.24</v>
      </c>
      <c r="L51" s="285">
        <f t="shared" si="36"/>
        <v>11958.792000000001</v>
      </c>
      <c r="M51" s="285">
        <f t="shared" si="36"/>
        <v>12005.192000000001</v>
      </c>
      <c r="N51" s="285">
        <f t="shared" si="36"/>
        <v>16442.239999999998</v>
      </c>
      <c r="O51" s="286">
        <f>SUM(O40:O50)</f>
        <v>158718.4</v>
      </c>
    </row>
    <row r="52" ht="11.25">
      <c r="P52" s="286">
        <f>SUM(C51:N51)</f>
        <v>158718.4</v>
      </c>
    </row>
    <row r="54" spans="1:15" ht="11.25">
      <c r="A54" s="177" t="s">
        <v>126</v>
      </c>
      <c r="B54" s="177">
        <v>0.0765</v>
      </c>
      <c r="C54" s="197">
        <f aca="true" t="shared" si="37" ref="C54:N54">C51*$B$67</f>
        <v>918.446148</v>
      </c>
      <c r="D54" s="197">
        <f t="shared" si="37"/>
        <v>914.8475880000001</v>
      </c>
      <c r="E54" s="197">
        <f t="shared" si="37"/>
        <v>1146.63096</v>
      </c>
      <c r="F54" s="197">
        <f t="shared" si="37"/>
        <v>914.8475880000001</v>
      </c>
      <c r="G54" s="197">
        <f t="shared" si="37"/>
        <v>918.397188</v>
      </c>
      <c r="H54" s="197">
        <f t="shared" si="37"/>
        <v>1261.3858559999999</v>
      </c>
      <c r="I54" s="197">
        <f t="shared" si="37"/>
        <v>918.397188</v>
      </c>
      <c r="J54" s="197">
        <f t="shared" si="37"/>
        <v>914.8475880000001</v>
      </c>
      <c r="K54" s="197">
        <f t="shared" si="37"/>
        <v>1143.08136</v>
      </c>
      <c r="L54" s="197">
        <f t="shared" si="37"/>
        <v>914.8475880000001</v>
      </c>
      <c r="M54" s="197">
        <f t="shared" si="37"/>
        <v>918.397188</v>
      </c>
      <c r="N54" s="197">
        <f t="shared" si="37"/>
        <v>1257.83136</v>
      </c>
      <c r="O54" s="285">
        <f>SUM(B54:N54)</f>
        <v>12142.034100000003</v>
      </c>
    </row>
    <row r="55" spans="1:15" ht="11.25">
      <c r="A55" s="177" t="s">
        <v>142</v>
      </c>
      <c r="B55" s="177">
        <v>0.02</v>
      </c>
      <c r="C55" s="197">
        <f aca="true" t="shared" si="38" ref="C55:N55">$B$68*C51</f>
        <v>240.11664000000002</v>
      </c>
      <c r="D55" s="197">
        <f t="shared" si="38"/>
        <v>239.17584000000002</v>
      </c>
      <c r="E55" s="197">
        <f t="shared" si="38"/>
        <v>299.7728</v>
      </c>
      <c r="F55" s="197">
        <f t="shared" si="38"/>
        <v>239.17584000000002</v>
      </c>
      <c r="G55" s="197">
        <f t="shared" si="38"/>
        <v>240.10384000000002</v>
      </c>
      <c r="H55" s="197">
        <f t="shared" si="38"/>
        <v>329.77407999999997</v>
      </c>
      <c r="I55" s="197">
        <f t="shared" si="38"/>
        <v>240.10384000000002</v>
      </c>
      <c r="J55" s="197">
        <f t="shared" si="38"/>
        <v>239.17584000000002</v>
      </c>
      <c r="K55" s="197">
        <f t="shared" si="38"/>
        <v>298.8448</v>
      </c>
      <c r="L55" s="197">
        <f t="shared" si="38"/>
        <v>239.17584000000002</v>
      </c>
      <c r="M55" s="197">
        <f t="shared" si="38"/>
        <v>240.10384000000002</v>
      </c>
      <c r="N55" s="197">
        <f t="shared" si="38"/>
        <v>328.84479999999996</v>
      </c>
      <c r="O55" s="285">
        <f>SUM(B55:N55)</f>
        <v>3174.388</v>
      </c>
    </row>
    <row r="56" spans="1:16" ht="11.25">
      <c r="A56" s="175" t="s">
        <v>127</v>
      </c>
      <c r="B56" s="175"/>
      <c r="C56" s="198">
        <f>SUM(C54:C55)</f>
        <v>1158.562788</v>
      </c>
      <c r="D56" s="198">
        <f aca="true" t="shared" si="39" ref="D56:N56">SUM(D54:D55)</f>
        <v>1154.0234280000002</v>
      </c>
      <c r="E56" s="198">
        <f t="shared" si="39"/>
        <v>1446.40376</v>
      </c>
      <c r="F56" s="198">
        <f t="shared" si="39"/>
        <v>1154.0234280000002</v>
      </c>
      <c r="G56" s="198">
        <f t="shared" si="39"/>
        <v>1158.5010280000001</v>
      </c>
      <c r="H56" s="198">
        <f t="shared" si="39"/>
        <v>1591.1599359999998</v>
      </c>
      <c r="I56" s="198">
        <f t="shared" si="39"/>
        <v>1158.5010280000001</v>
      </c>
      <c r="J56" s="198">
        <f t="shared" si="39"/>
        <v>1154.0234280000002</v>
      </c>
      <c r="K56" s="198">
        <f t="shared" si="39"/>
        <v>1441.92616</v>
      </c>
      <c r="L56" s="198">
        <f t="shared" si="39"/>
        <v>1154.0234280000002</v>
      </c>
      <c r="M56" s="198">
        <f t="shared" si="39"/>
        <v>1158.5010280000001</v>
      </c>
      <c r="N56" s="198">
        <f t="shared" si="39"/>
        <v>1586.67616</v>
      </c>
      <c r="O56" s="287">
        <f>SUM(C56:N56)</f>
        <v>15316.325600000004</v>
      </c>
      <c r="P56" s="285" t="s">
        <v>208</v>
      </c>
    </row>
    <row r="57" ht="11.25">
      <c r="P57" s="285">
        <f>SUM(O54:O55)</f>
        <v>15316.422100000003</v>
      </c>
    </row>
    <row r="60" ht="11.25">
      <c r="A60" s="366" t="s">
        <v>3</v>
      </c>
    </row>
    <row r="61" spans="3:14" ht="11.25">
      <c r="C61" s="287"/>
      <c r="D61" s="287"/>
      <c r="E61" s="287"/>
      <c r="F61" s="287"/>
      <c r="G61" s="287"/>
      <c r="H61" s="287"/>
      <c r="I61" s="287"/>
      <c r="J61" s="287"/>
      <c r="K61" s="287"/>
      <c r="L61" s="287"/>
      <c r="M61" s="287"/>
      <c r="N61" s="287"/>
    </row>
    <row r="62" spans="1:17" ht="11.25">
      <c r="A62" s="365" t="s">
        <v>199</v>
      </c>
      <c r="B62" s="285">
        <v>42200</v>
      </c>
      <c r="C62" s="285">
        <f>C15</f>
        <v>5392</v>
      </c>
      <c r="D62" s="285">
        <f aca="true" t="shared" si="40" ref="D62:N62">D15</f>
        <v>5384</v>
      </c>
      <c r="E62" s="285">
        <f t="shared" si="40"/>
        <v>6730</v>
      </c>
      <c r="F62" s="285">
        <f t="shared" si="40"/>
        <v>5384</v>
      </c>
      <c r="G62" s="285">
        <f t="shared" si="40"/>
        <v>7884</v>
      </c>
      <c r="H62" s="285">
        <f t="shared" si="40"/>
        <v>6730</v>
      </c>
      <c r="I62" s="285">
        <f t="shared" si="40"/>
        <v>5384</v>
      </c>
      <c r="J62" s="285">
        <f t="shared" si="40"/>
        <v>5384</v>
      </c>
      <c r="K62" s="285">
        <f t="shared" si="40"/>
        <v>6730</v>
      </c>
      <c r="L62" s="285">
        <f t="shared" si="40"/>
        <v>5384</v>
      </c>
      <c r="M62" s="285">
        <f t="shared" si="40"/>
        <v>7884</v>
      </c>
      <c r="N62" s="285">
        <f t="shared" si="40"/>
        <v>6730</v>
      </c>
      <c r="O62" s="368">
        <f>SUM(C62:N62)</f>
        <v>75000</v>
      </c>
      <c r="P62" s="285" t="s">
        <v>3</v>
      </c>
      <c r="Q62" s="285" t="s">
        <v>228</v>
      </c>
    </row>
    <row r="63" spans="1:17" ht="11.25">
      <c r="A63" s="365" t="s">
        <v>198</v>
      </c>
      <c r="B63" s="285">
        <v>11</v>
      </c>
      <c r="C63" s="285">
        <f aca="true" t="shared" si="41" ref="C63:N63">(C1*16)*$B63</f>
        <v>704</v>
      </c>
      <c r="D63" s="285">
        <f t="shared" si="41"/>
        <v>704</v>
      </c>
      <c r="E63" s="285">
        <f t="shared" si="41"/>
        <v>880</v>
      </c>
      <c r="F63" s="285">
        <f t="shared" si="41"/>
        <v>704</v>
      </c>
      <c r="G63" s="285">
        <f t="shared" si="41"/>
        <v>704</v>
      </c>
      <c r="H63" s="285">
        <f t="shared" si="41"/>
        <v>880</v>
      </c>
      <c r="I63" s="285">
        <f t="shared" si="41"/>
        <v>704</v>
      </c>
      <c r="J63" s="285">
        <f t="shared" si="41"/>
        <v>704</v>
      </c>
      <c r="K63" s="285">
        <f t="shared" si="41"/>
        <v>880</v>
      </c>
      <c r="L63" s="285">
        <f t="shared" si="41"/>
        <v>704</v>
      </c>
      <c r="M63" s="285">
        <f t="shared" si="41"/>
        <v>704</v>
      </c>
      <c r="N63" s="285">
        <f t="shared" si="41"/>
        <v>880</v>
      </c>
      <c r="O63" s="368">
        <f>SUM(C63:N63)</f>
        <v>9152</v>
      </c>
      <c r="P63" s="285" t="s">
        <v>3</v>
      </c>
      <c r="Q63" s="285" t="s">
        <v>229</v>
      </c>
    </row>
    <row r="64" spans="3:16" ht="11.25">
      <c r="C64" s="285">
        <f aca="true" t="shared" si="42" ref="C64:O64">SUM(C62:C63)</f>
        <v>6096</v>
      </c>
      <c r="D64" s="285">
        <f t="shared" si="42"/>
        <v>6088</v>
      </c>
      <c r="E64" s="285">
        <f t="shared" si="42"/>
        <v>7610</v>
      </c>
      <c r="F64" s="285">
        <f t="shared" si="42"/>
        <v>6088</v>
      </c>
      <c r="G64" s="285">
        <f t="shared" si="42"/>
        <v>8588</v>
      </c>
      <c r="H64" s="285">
        <f t="shared" si="42"/>
        <v>7610</v>
      </c>
      <c r="I64" s="285">
        <f t="shared" si="42"/>
        <v>6088</v>
      </c>
      <c r="J64" s="285">
        <f t="shared" si="42"/>
        <v>6088</v>
      </c>
      <c r="K64" s="285">
        <f t="shared" si="42"/>
        <v>7610</v>
      </c>
      <c r="L64" s="285">
        <f t="shared" si="42"/>
        <v>6088</v>
      </c>
      <c r="M64" s="285">
        <f t="shared" si="42"/>
        <v>8588</v>
      </c>
      <c r="N64" s="285">
        <f t="shared" si="42"/>
        <v>7610</v>
      </c>
      <c r="O64" s="286">
        <f t="shared" si="42"/>
        <v>84152</v>
      </c>
      <c r="P64" s="285">
        <f>SUM(C64:N64)</f>
        <v>84152</v>
      </c>
    </row>
    <row r="67" spans="1:15" ht="11.25">
      <c r="A67" s="177" t="s">
        <v>126</v>
      </c>
      <c r="B67" s="177">
        <v>0.0765</v>
      </c>
      <c r="C67" s="197">
        <f>C64*$B$67</f>
        <v>466.344</v>
      </c>
      <c r="D67" s="197">
        <f aca="true" t="shared" si="43" ref="D67:N67">D64*$B$67</f>
        <v>465.73199999999997</v>
      </c>
      <c r="E67" s="197">
        <f t="shared" si="43"/>
        <v>582.165</v>
      </c>
      <c r="F67" s="197">
        <f t="shared" si="43"/>
        <v>465.73199999999997</v>
      </c>
      <c r="G67" s="197">
        <f t="shared" si="43"/>
        <v>656.982</v>
      </c>
      <c r="H67" s="197">
        <f t="shared" si="43"/>
        <v>582.165</v>
      </c>
      <c r="I67" s="197">
        <f t="shared" si="43"/>
        <v>465.73199999999997</v>
      </c>
      <c r="J67" s="197">
        <f t="shared" si="43"/>
        <v>465.73199999999997</v>
      </c>
      <c r="K67" s="197">
        <f t="shared" si="43"/>
        <v>582.165</v>
      </c>
      <c r="L67" s="197">
        <f t="shared" si="43"/>
        <v>465.73199999999997</v>
      </c>
      <c r="M67" s="197">
        <f t="shared" si="43"/>
        <v>656.982</v>
      </c>
      <c r="N67" s="197">
        <f t="shared" si="43"/>
        <v>582.165</v>
      </c>
      <c r="O67" s="285">
        <f>SUM(C67:N67)</f>
        <v>6437.628</v>
      </c>
    </row>
    <row r="68" spans="1:15" ht="11.25">
      <c r="A68" s="177" t="s">
        <v>142</v>
      </c>
      <c r="B68" s="177">
        <v>0.02</v>
      </c>
      <c r="C68" s="197">
        <f>$B$68*C64</f>
        <v>121.92</v>
      </c>
      <c r="D68" s="197">
        <f aca="true" t="shared" si="44" ref="D68:N68">$B$68*D64</f>
        <v>121.76</v>
      </c>
      <c r="E68" s="197">
        <f t="shared" si="44"/>
        <v>152.20000000000002</v>
      </c>
      <c r="F68" s="197">
        <f t="shared" si="44"/>
        <v>121.76</v>
      </c>
      <c r="G68" s="197">
        <f t="shared" si="44"/>
        <v>171.76</v>
      </c>
      <c r="H68" s="197">
        <f t="shared" si="44"/>
        <v>152.20000000000002</v>
      </c>
      <c r="I68" s="197">
        <f t="shared" si="44"/>
        <v>121.76</v>
      </c>
      <c r="J68" s="197">
        <f t="shared" si="44"/>
        <v>121.76</v>
      </c>
      <c r="K68" s="197">
        <f t="shared" si="44"/>
        <v>152.20000000000002</v>
      </c>
      <c r="L68" s="197">
        <f t="shared" si="44"/>
        <v>121.76</v>
      </c>
      <c r="M68" s="197">
        <f t="shared" si="44"/>
        <v>171.76</v>
      </c>
      <c r="N68" s="197">
        <f t="shared" si="44"/>
        <v>152.20000000000002</v>
      </c>
      <c r="O68" s="285">
        <f>SUM(C68:N68)</f>
        <v>1683.0400000000002</v>
      </c>
    </row>
    <row r="69" spans="1:16" ht="11.25">
      <c r="A69" s="175" t="s">
        <v>127</v>
      </c>
      <c r="B69" s="175"/>
      <c r="C69" s="198">
        <f>SUM(C67:C68)</f>
        <v>588.264</v>
      </c>
      <c r="D69" s="198">
        <f aca="true" t="shared" si="45" ref="D69:N69">SUM(D67:D68)</f>
        <v>587.492</v>
      </c>
      <c r="E69" s="198">
        <f t="shared" si="45"/>
        <v>734.365</v>
      </c>
      <c r="F69" s="198">
        <f t="shared" si="45"/>
        <v>587.492</v>
      </c>
      <c r="G69" s="198">
        <f t="shared" si="45"/>
        <v>828.742</v>
      </c>
      <c r="H69" s="198">
        <f t="shared" si="45"/>
        <v>734.365</v>
      </c>
      <c r="I69" s="198">
        <f t="shared" si="45"/>
        <v>587.492</v>
      </c>
      <c r="J69" s="198">
        <f t="shared" si="45"/>
        <v>587.492</v>
      </c>
      <c r="K69" s="198">
        <f t="shared" si="45"/>
        <v>734.365</v>
      </c>
      <c r="L69" s="198">
        <f t="shared" si="45"/>
        <v>587.492</v>
      </c>
      <c r="M69" s="198">
        <f t="shared" si="45"/>
        <v>828.742</v>
      </c>
      <c r="N69" s="198">
        <f t="shared" si="45"/>
        <v>734.365</v>
      </c>
      <c r="O69" s="287">
        <f>SUM(C69:N69)</f>
        <v>8120.668</v>
      </c>
      <c r="P69" s="285" t="s">
        <v>204</v>
      </c>
    </row>
    <row r="71" ht="11.25">
      <c r="P71" s="285">
        <f>SUM(O67:O68)</f>
        <v>8120.668</v>
      </c>
    </row>
    <row r="75" spans="3:14" ht="11.25">
      <c r="C75" s="286"/>
      <c r="D75" s="286"/>
      <c r="F75" s="286"/>
      <c r="G75" s="286"/>
      <c r="H75" s="286"/>
      <c r="I75" s="286"/>
      <c r="J75" s="286"/>
      <c r="K75" s="286"/>
      <c r="L75" s="286"/>
      <c r="M75" s="286"/>
      <c r="N75" s="286"/>
    </row>
    <row r="79" ht="11.25">
      <c r="M79" s="286"/>
    </row>
  </sheetData>
  <sheetProtection/>
  <printOptions/>
  <pageMargins left="0.7" right="0.7" top="0.75" bottom="0.75" header="0.3" footer="0.3"/>
  <pageSetup horizontalDpi="600" verticalDpi="600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Laurie</dc:creator>
  <cp:keywords/>
  <dc:description/>
  <cp:lastModifiedBy>New Leash on Life Animal Welfare Agency</cp:lastModifiedBy>
  <cp:lastPrinted>2022-05-12T18:31:43Z</cp:lastPrinted>
  <dcterms:created xsi:type="dcterms:W3CDTF">2009-10-13T15:59:35Z</dcterms:created>
  <dcterms:modified xsi:type="dcterms:W3CDTF">2022-09-06T16:33:03Z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0x0101004BEF5C13377F2F4F9A9375B40FD2E0DC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