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84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R63" i="1" l="1"/>
  <c r="B63" i="1"/>
  <c r="B64" i="1"/>
  <c r="B65" i="1"/>
  <c r="Q52" i="1" l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R51" i="1"/>
  <c r="B51" i="1"/>
  <c r="R50" i="1"/>
  <c r="B50" i="1"/>
  <c r="R49" i="1"/>
  <c r="B49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R47" i="1"/>
  <c r="B47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R45" i="1"/>
  <c r="B45" i="1"/>
  <c r="R44" i="1"/>
  <c r="B44" i="1"/>
  <c r="R43" i="1"/>
  <c r="B43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R41" i="1"/>
  <c r="B41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R39" i="1"/>
  <c r="B39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R37" i="1"/>
  <c r="B37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R35" i="1"/>
  <c r="B35" i="1"/>
  <c r="R34" i="1"/>
  <c r="R33" i="1"/>
  <c r="B33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R29" i="1"/>
  <c r="B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R25" i="1"/>
  <c r="B25" i="1"/>
  <c r="R24" i="1"/>
  <c r="B24" i="1"/>
  <c r="R23" i="1"/>
  <c r="B23" i="1"/>
  <c r="R22" i="1"/>
  <c r="R21" i="1"/>
  <c r="B21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Q13" i="1"/>
  <c r="P13" i="1"/>
  <c r="O13" i="1"/>
  <c r="O16" i="1" s="1"/>
  <c r="N13" i="1"/>
  <c r="M13" i="1"/>
  <c r="L13" i="1"/>
  <c r="K13" i="1"/>
  <c r="J13" i="1"/>
  <c r="J16" i="1" s="1"/>
  <c r="J17" i="1" s="1"/>
  <c r="I13" i="1"/>
  <c r="I16" i="1" s="1"/>
  <c r="H13" i="1"/>
  <c r="G13" i="1"/>
  <c r="F13" i="1"/>
  <c r="E13" i="1"/>
  <c r="D13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B9" i="1"/>
  <c r="B8" i="1"/>
  <c r="B7" i="1"/>
  <c r="R6" i="1"/>
  <c r="B6" i="1"/>
  <c r="B10" i="1" s="1"/>
  <c r="P16" i="1" l="1"/>
  <c r="P17" i="1" s="1"/>
  <c r="B48" i="1"/>
  <c r="B46" i="1"/>
  <c r="M16" i="1"/>
  <c r="M18" i="1" s="1"/>
  <c r="O53" i="1"/>
  <c r="O55" i="1" s="1"/>
  <c r="O57" i="1" s="1"/>
  <c r="B32" i="1"/>
  <c r="R40" i="1"/>
  <c r="E16" i="1"/>
  <c r="E17" i="1" s="1"/>
  <c r="K16" i="1"/>
  <c r="Q16" i="1"/>
  <c r="Q17" i="1" s="1"/>
  <c r="B14" i="1"/>
  <c r="E53" i="1"/>
  <c r="K53" i="1"/>
  <c r="Q53" i="1"/>
  <c r="B42" i="1"/>
  <c r="F16" i="1"/>
  <c r="F18" i="1" s="1"/>
  <c r="L16" i="1"/>
  <c r="J53" i="1"/>
  <c r="J55" i="1" s="1"/>
  <c r="P53" i="1"/>
  <c r="P55" i="1" s="1"/>
  <c r="P57" i="1" s="1"/>
  <c r="R38" i="1"/>
  <c r="R31" i="1"/>
  <c r="H16" i="1"/>
  <c r="H18" i="1" s="1"/>
  <c r="N16" i="1"/>
  <c r="N17" i="1" s="1"/>
  <c r="F53" i="1"/>
  <c r="L53" i="1"/>
  <c r="R36" i="1"/>
  <c r="R42" i="1"/>
  <c r="R48" i="1"/>
  <c r="I53" i="1"/>
  <c r="I55" i="1" s="1"/>
  <c r="I57" i="1" s="1"/>
  <c r="R14" i="1"/>
  <c r="R30" i="1"/>
  <c r="G53" i="1"/>
  <c r="M53" i="1"/>
  <c r="R27" i="1"/>
  <c r="R28" i="1"/>
  <c r="B30" i="1"/>
  <c r="R32" i="1"/>
  <c r="R46" i="1"/>
  <c r="B13" i="1"/>
  <c r="B27" i="1"/>
  <c r="D16" i="1"/>
  <c r="H53" i="1"/>
  <c r="N53" i="1"/>
  <c r="B40" i="1"/>
  <c r="R52" i="1"/>
  <c r="O18" i="1"/>
  <c r="M17" i="1"/>
  <c r="I17" i="1"/>
  <c r="I18" i="1"/>
  <c r="J18" i="1"/>
  <c r="B26" i="1"/>
  <c r="B28" i="1"/>
  <c r="D53" i="1"/>
  <c r="G16" i="1"/>
  <c r="B36" i="1"/>
  <c r="B38" i="1"/>
  <c r="B52" i="1"/>
  <c r="R13" i="1"/>
  <c r="R26" i="1"/>
  <c r="B31" i="1"/>
  <c r="P18" i="1" l="1"/>
  <c r="L55" i="1"/>
  <c r="K55" i="1"/>
  <c r="K57" i="1" s="1"/>
  <c r="Q18" i="1"/>
  <c r="M55" i="1"/>
  <c r="K17" i="1"/>
  <c r="Q55" i="1"/>
  <c r="Q57" i="1" s="1"/>
  <c r="H17" i="1"/>
  <c r="L17" i="1"/>
  <c r="L18" i="1"/>
  <c r="N55" i="1"/>
  <c r="N57" i="1" s="1"/>
  <c r="N18" i="1"/>
  <c r="E55" i="1"/>
  <c r="E57" i="1" s="1"/>
  <c r="K18" i="1"/>
  <c r="E18" i="1"/>
  <c r="B16" i="1"/>
  <c r="D18" i="1"/>
  <c r="R53" i="1"/>
  <c r="R16" i="1"/>
  <c r="R18" i="1" s="1"/>
  <c r="B53" i="1"/>
  <c r="B54" i="1" s="1"/>
  <c r="F17" i="1"/>
  <c r="H55" i="1"/>
  <c r="H57" i="1" s="1"/>
  <c r="F55" i="1"/>
  <c r="F57" i="1" s="1"/>
  <c r="D55" i="1"/>
  <c r="L57" i="1"/>
  <c r="G55" i="1"/>
  <c r="G17" i="1"/>
  <c r="B18" i="1"/>
  <c r="M57" i="1"/>
  <c r="J57" i="1"/>
  <c r="G18" i="1"/>
  <c r="R55" i="1" l="1"/>
  <c r="R57" i="1" s="1"/>
  <c r="B55" i="1"/>
  <c r="B57" i="1" s="1"/>
  <c r="D57" i="1"/>
  <c r="D59" i="1"/>
  <c r="G57" i="1"/>
  <c r="D61" i="1" l="1"/>
  <c r="F59" i="1"/>
  <c r="J59" i="1" l="1"/>
  <c r="J60" i="1" s="1"/>
  <c r="O59" i="1"/>
  <c r="O60" i="1" s="1"/>
  <c r="H59" i="1"/>
  <c r="H60" i="1" s="1"/>
  <c r="Q59" i="1"/>
  <c r="Q61" i="1" s="1"/>
  <c r="L59" i="1"/>
  <c r="L60" i="1" s="1"/>
  <c r="P59" i="1"/>
  <c r="P60" i="1" s="1"/>
  <c r="E59" i="1"/>
  <c r="E61" i="1" s="1"/>
  <c r="K59" i="1"/>
  <c r="K61" i="1" s="1"/>
  <c r="I59" i="1"/>
  <c r="I61" i="1" s="1"/>
  <c r="G59" i="1"/>
  <c r="G60" i="1" s="1"/>
  <c r="N59" i="1"/>
  <c r="N60" i="1" s="1"/>
  <c r="M59" i="1"/>
  <c r="M60" i="1" s="1"/>
  <c r="F60" i="1"/>
  <c r="F61" i="1"/>
  <c r="J61" i="1"/>
  <c r="E60" i="1"/>
  <c r="I60" i="1" l="1"/>
  <c r="H61" i="1"/>
  <c r="L61" i="1"/>
  <c r="O61" i="1"/>
  <c r="Q60" i="1"/>
  <c r="G61" i="1"/>
  <c r="M61" i="1"/>
  <c r="K60" i="1"/>
  <c r="N61" i="1"/>
  <c r="P61" i="1"/>
  <c r="R59" i="1"/>
  <c r="R61" i="1" l="1"/>
</calcChain>
</file>

<file path=xl/sharedStrings.xml><?xml version="1.0" encoding="utf-8"?>
<sst xmlns="http://schemas.openxmlformats.org/spreadsheetml/2006/main" count="92" uniqueCount="69">
  <si>
    <t xml:space="preserve"> </t>
  </si>
  <si>
    <t>DISABILITY RIGHTS TN</t>
  </si>
  <si>
    <t>PROPOSED BUDGET 2020</t>
  </si>
  <si>
    <t>REVENUE</t>
  </si>
  <si>
    <t>TOTAL</t>
  </si>
  <si>
    <t>A/C</t>
  </si>
  <si>
    <t>INDIRECT</t>
  </si>
  <si>
    <t>CAP</t>
  </si>
  <si>
    <t>DD</t>
  </si>
  <si>
    <t>MI</t>
  </si>
  <si>
    <t>PAIR</t>
  </si>
  <si>
    <t>AT</t>
  </si>
  <si>
    <t xml:space="preserve">SSA  </t>
  </si>
  <si>
    <t>TBI</t>
  </si>
  <si>
    <t>PAVA</t>
  </si>
  <si>
    <t>UNRESTRICTED</t>
  </si>
  <si>
    <t>FUNDRAISING</t>
  </si>
  <si>
    <t>BHT</t>
  </si>
  <si>
    <t>PABRP</t>
  </si>
  <si>
    <t>TN CARE</t>
  </si>
  <si>
    <t>GRANT REVENUE - ESTIMATED</t>
  </si>
  <si>
    <t>CARRYOVER '19 ESTIMATED</t>
  </si>
  <si>
    <t>ATTORNEY FEES</t>
  </si>
  <si>
    <t>SUPPLEMENTAL FUNDING</t>
  </si>
  <si>
    <t>TOTAL REVENUE</t>
  </si>
  <si>
    <t>EXPENSES</t>
  </si>
  <si>
    <t>SALARIES</t>
  </si>
  <si>
    <t>FRINGE BENEFITS</t>
  </si>
  <si>
    <t>TOTAL SALARY &amp; FRINGE</t>
  </si>
  <si>
    <t>GROSS FUNDS</t>
  </si>
  <si>
    <t>OTHER EXPENSES</t>
  </si>
  <si>
    <t>ADVERTISING</t>
  </si>
  <si>
    <t>AUDIT</t>
  </si>
  <si>
    <t>BANK CHARGES</t>
  </si>
  <si>
    <t>CASE EXPENSE</t>
  </si>
  <si>
    <t>DUES &amp; SUBSCRIPTIONS</t>
  </si>
  <si>
    <t>EQUIPMENT PURCHASE</t>
  </si>
  <si>
    <t>EQUIPMENT - RENTAL</t>
  </si>
  <si>
    <t>EQUIPMENT - R &amp; M</t>
  </si>
  <si>
    <t>Event Cost</t>
  </si>
  <si>
    <t>INSURANCE - LIAB</t>
  </si>
  <si>
    <t>INSURANCE - MALPRACTICE</t>
  </si>
  <si>
    <t>INSURANCE - OTHER</t>
  </si>
  <si>
    <t>LEGAL EXPENSES</t>
  </si>
  <si>
    <t>LITIGATION EXPENSES</t>
  </si>
  <si>
    <t>MEETINGS AND CONFERENCES</t>
  </si>
  <si>
    <t>OFFICE SUPPLIES &amp; EXP</t>
  </si>
  <si>
    <t>PARTICIPANT SUPPORT COST</t>
  </si>
  <si>
    <t>POSTAGE</t>
  </si>
  <si>
    <t xml:space="preserve">PROFESSIONAL SERVICES  </t>
  </si>
  <si>
    <t>PRINTING</t>
  </si>
  <si>
    <t>RELOCATION COST</t>
  </si>
  <si>
    <t xml:space="preserve">RENT </t>
  </si>
  <si>
    <t>STAFF DEVELOPMENT</t>
  </si>
  <si>
    <t>STAFF/BOARD RETREAT</t>
  </si>
  <si>
    <t>TAXES AND LICENSES</t>
  </si>
  <si>
    <t>TELEPHONE</t>
  </si>
  <si>
    <t>TRAINING - BOARD/VOLUN</t>
  </si>
  <si>
    <t>TRAINING - STAFF</t>
  </si>
  <si>
    <t>TRAVEL IN STATE- BOARD</t>
  </si>
  <si>
    <t>TRAVEL IN STATE- STAFF</t>
  </si>
  <si>
    <t>TRAVEL OUT OF STATE - BOARD</t>
  </si>
  <si>
    <t>TRAVEL OUT OF STATE - STAFF</t>
  </si>
  <si>
    <t>TOTAL OTHER EXPENSES</t>
  </si>
  <si>
    <t>TOTAL EXPENDITURES</t>
  </si>
  <si>
    <t>NET FUNDS</t>
  </si>
  <si>
    <t>ALLOCATION OF INDIRECT</t>
  </si>
  <si>
    <t>DIRECT</t>
  </si>
  <si>
    <t>INDIRECT COST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</si>
</sst>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3" fillId="0" borderId="0" xfId="0" applyFont="1"/>
    <xf numFmtId="0" fontId="4" fillId="0" borderId="0" xfId="0" applyFont="1" applyFill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shrinkToFit="1"/>
    </xf>
    <xf numFmtId="0" fontId="0" fillId="0" borderId="1" xfId="0" applyBorder="1"/>
    <xf numFmtId="4" fontId="1" fillId="0" borderId="1" xfId="0" applyNumberFormat="1" applyFont="1" applyFill="1" applyBorder="1"/>
    <xf numFmtId="0" fontId="1" fillId="0" borderId="1" xfId="0" applyNumberFormat="1" applyFont="1" applyBorder="1"/>
    <xf numFmtId="4" fontId="1" fillId="0" borderId="1" xfId="0" applyNumberFormat="1" applyFont="1" applyBorder="1"/>
    <xf numFmtId="4" fontId="1" fillId="2" borderId="1" xfId="0" applyNumberFormat="1" applyFont="1" applyFill="1" applyBorder="1"/>
    <xf numFmtId="0" fontId="1" fillId="0" borderId="1" xfId="0" applyNumberFormat="1" applyFont="1" applyFill="1" applyBorder="1"/>
    <xf numFmtId="4" fontId="4" fillId="0" borderId="1" xfId="0" applyNumberFormat="1" applyFont="1" applyBorder="1"/>
    <xf numFmtId="0" fontId="4" fillId="0" borderId="1" xfId="0" applyNumberFormat="1" applyFont="1" applyBorder="1"/>
    <xf numFmtId="4" fontId="4" fillId="0" borderId="1" xfId="0" applyNumberFormat="1" applyFont="1" applyFill="1" applyBorder="1"/>
    <xf numFmtId="4" fontId="1" fillId="3" borderId="1" xfId="0" applyNumberFormat="1" applyFont="1" applyFill="1" applyBorder="1"/>
    <xf numFmtId="10" fontId="4" fillId="3" borderId="1" xfId="0" applyNumberFormat="1" applyFont="1" applyFill="1" applyBorder="1"/>
    <xf numFmtId="4" fontId="5" fillId="0" borderId="1" xfId="0" applyNumberFormat="1" applyFont="1" applyBorder="1"/>
    <xf numFmtId="4" fontId="6" fillId="0" borderId="1" xfId="0" applyNumberFormat="1" applyFont="1" applyBorder="1"/>
    <xf numFmtId="0" fontId="4" fillId="0" borderId="1" xfId="0" applyNumberFormat="1" applyFont="1" applyFill="1" applyBorder="1"/>
    <xf numFmtId="0" fontId="5" fillId="0" borderId="1" xfId="0" applyNumberFormat="1" applyFont="1" applyBorder="1"/>
    <xf numFmtId="4" fontId="5" fillId="0" borderId="1" xfId="0" applyNumberFormat="1" applyFont="1" applyFill="1" applyBorder="1"/>
    <xf numFmtId="4" fontId="4" fillId="3" borderId="1" xfId="0" applyNumberFormat="1" applyFont="1" applyFill="1" applyBorder="1"/>
    <xf numFmtId="4" fontId="5" fillId="3" borderId="1" xfId="0" applyNumberFormat="1" applyFont="1" applyFill="1" applyBorder="1"/>
    <xf numFmtId="4" fontId="4" fillId="0" borderId="0" xfId="0" applyNumberFormat="1" applyFont="1"/>
    <xf numFmtId="0" fontId="4" fillId="0" borderId="0" xfId="0" applyNumberFormat="1" applyFont="1"/>
    <xf numFmtId="4" fontId="4" fillId="0" borderId="0" xfId="0" applyNumberFormat="1" applyFont="1" applyFill="1"/>
    <xf numFmtId="4" fontId="4" fillId="4" borderId="1" xfId="0" applyNumberFormat="1" applyFont="1" applyFill="1" applyBorder="1"/>
    <xf numFmtId="164" fontId="4" fillId="0" borderId="1" xfId="0" applyNumberFormat="1" applyFont="1" applyBorder="1"/>
    <xf numFmtId="16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Budget-5%25%20incre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Budget"/>
      <sheetName val="2020%"/>
      <sheetName val="Training &amp; out state travel"/>
      <sheetName val="Sal-fringe"/>
      <sheetName val="fringesanalysis"/>
      <sheetName val="rent-equip"/>
      <sheetName val="Equip Purchases"/>
      <sheetName val="Salaries"/>
      <sheetName val="Fringes"/>
      <sheetName val="Equip Rental"/>
      <sheetName val="Equip R&amp;M"/>
      <sheetName val="Ins-Liab"/>
      <sheetName val="Ins-Other"/>
      <sheetName val="Ins-Malp"/>
      <sheetName val="Office supplies"/>
      <sheetName val="Postage"/>
      <sheetName val="Printing"/>
      <sheetName val="Rent"/>
      <sheetName val="Telephone"/>
    </sheetNames>
    <sheetDataSet>
      <sheetData sheetId="0"/>
      <sheetData sheetId="1"/>
      <sheetData sheetId="2">
        <row r="94">
          <cell r="C94">
            <v>1022.138</v>
          </cell>
          <cell r="D94">
            <v>956.56799999999987</v>
          </cell>
          <cell r="E94">
            <v>2842.7108000000003</v>
          </cell>
          <cell r="F94">
            <v>2383.7087999999999</v>
          </cell>
          <cell r="G94">
            <v>1157.1408000000001</v>
          </cell>
          <cell r="H94">
            <v>385.71309999999994</v>
          </cell>
          <cell r="I94">
            <v>543.85739999999998</v>
          </cell>
          <cell r="J94">
            <v>343.28449999999998</v>
          </cell>
          <cell r="K94">
            <v>416.56870000000004</v>
          </cell>
          <cell r="L94">
            <v>0</v>
          </cell>
          <cell r="M94">
            <v>30.857099999999999</v>
          </cell>
          <cell r="N94">
            <v>0</v>
          </cell>
          <cell r="O94">
            <v>2545.748</v>
          </cell>
          <cell r="P94">
            <v>871.70480000000009</v>
          </cell>
          <cell r="V94">
            <v>3028.5690000000004</v>
          </cell>
          <cell r="W94">
            <v>2834.2779999999998</v>
          </cell>
          <cell r="X94">
            <v>8422.8541999999998</v>
          </cell>
          <cell r="Y94">
            <v>7062.8559000000005</v>
          </cell>
          <cell r="Z94">
            <v>3428.5685000000003</v>
          </cell>
          <cell r="AA94">
            <v>1142.8559</v>
          </cell>
          <cell r="AB94">
            <v>1611.4275999999998</v>
          </cell>
          <cell r="AC94">
            <v>1017.1417999999999</v>
          </cell>
          <cell r="AD94">
            <v>1234.2869000000001</v>
          </cell>
          <cell r="AE94">
            <v>0</v>
          </cell>
          <cell r="AF94">
            <v>91.428799999999995</v>
          </cell>
          <cell r="AG94">
            <v>0</v>
          </cell>
          <cell r="AH94">
            <v>7542.8719999999994</v>
          </cell>
          <cell r="AI94">
            <v>2582.8613999999998</v>
          </cell>
        </row>
      </sheetData>
      <sheetData sheetId="3"/>
      <sheetData sheetId="4"/>
      <sheetData sheetId="5"/>
      <sheetData sheetId="6">
        <row r="84">
          <cell r="D84">
            <v>951.17499570434029</v>
          </cell>
          <cell r="E84">
            <v>2930.9528683957451</v>
          </cell>
          <cell r="F84">
            <v>2547.5317056910003</v>
          </cell>
          <cell r="G84">
            <v>1187.1276547811196</v>
          </cell>
          <cell r="H84">
            <v>401.85473948646541</v>
          </cell>
          <cell r="I84">
            <v>567.75571363816755</v>
          </cell>
          <cell r="J84">
            <v>361.29898992810814</v>
          </cell>
          <cell r="K84">
            <v>420.28665688121049</v>
          </cell>
          <cell r="L84">
            <v>0</v>
          </cell>
          <cell r="M84">
            <v>29.493944102349481</v>
          </cell>
          <cell r="N84">
            <v>0</v>
          </cell>
          <cell r="O84">
            <v>2433.302714446459</v>
          </cell>
          <cell r="P84">
            <v>833.22001694503479</v>
          </cell>
        </row>
      </sheetData>
      <sheetData sheetId="7">
        <row r="48">
          <cell r="C48">
            <v>172687.05061916666</v>
          </cell>
          <cell r="D48">
            <v>133615.63303791668</v>
          </cell>
          <cell r="E48">
            <v>405333.34860145836</v>
          </cell>
          <cell r="F48">
            <v>349175.10189416667</v>
          </cell>
          <cell r="G48">
            <v>165481.82348000002</v>
          </cell>
          <cell r="H48">
            <v>55866.819658749992</v>
          </cell>
          <cell r="I48">
            <v>80286.795014583331</v>
          </cell>
          <cell r="J48">
            <v>50197.279540208328</v>
          </cell>
          <cell r="K48">
            <v>62765.547679374991</v>
          </cell>
          <cell r="L48">
            <v>0</v>
          </cell>
          <cell r="M48">
            <v>4734.088767291667</v>
          </cell>
          <cell r="N48">
            <v>0</v>
          </cell>
          <cell r="O48">
            <v>310399.58163395833</v>
          </cell>
          <cell r="P48">
            <v>100473.484135625</v>
          </cell>
        </row>
      </sheetData>
      <sheetData sheetId="8">
        <row r="48">
          <cell r="C48">
            <v>46737.990662924967</v>
          </cell>
          <cell r="D48">
            <v>36163.257099799172</v>
          </cell>
          <cell r="E48">
            <v>109539.2824922032</v>
          </cell>
          <cell r="F48">
            <v>94260.094786144604</v>
          </cell>
          <cell r="G48">
            <v>44737.960874246935</v>
          </cell>
          <cell r="H48">
            <v>15115.440014516014</v>
          </cell>
          <cell r="I48">
            <v>21724.740341770073</v>
          </cell>
          <cell r="J48">
            <v>13565.993578637293</v>
          </cell>
          <cell r="K48">
            <v>16977.597854381704</v>
          </cell>
          <cell r="L48">
            <v>0</v>
          </cell>
          <cell r="M48">
            <v>1281.2877156092784</v>
          </cell>
          <cell r="N48">
            <v>0</v>
          </cell>
          <cell r="O48">
            <v>84509.329228132614</v>
          </cell>
          <cell r="P48">
            <v>27193.288359290418</v>
          </cell>
        </row>
      </sheetData>
      <sheetData sheetId="9">
        <row r="51">
          <cell r="D51">
            <v>476.41240544254742</v>
          </cell>
          <cell r="E51">
            <v>1508.9884594364669</v>
          </cell>
          <cell r="F51">
            <v>1225.6173555926191</v>
          </cell>
          <cell r="G51">
            <v>559.61273936720579</v>
          </cell>
          <cell r="H51">
            <v>205.35787915393962</v>
          </cell>
          <cell r="I51">
            <v>225.41470152830667</v>
          </cell>
          <cell r="J51">
            <v>151.36927857770738</v>
          </cell>
          <cell r="K51">
            <v>149.75700826145172</v>
          </cell>
          <cell r="L51">
            <v>0</v>
          </cell>
          <cell r="M51">
            <v>11.645172507105629</v>
          </cell>
          <cell r="N51">
            <v>0</v>
          </cell>
          <cell r="O51">
            <v>1640.5681303579611</v>
          </cell>
          <cell r="P51">
            <v>193.25686977468928</v>
          </cell>
        </row>
      </sheetData>
      <sheetData sheetId="10">
        <row r="51">
          <cell r="D51">
            <v>4131.3273185778071</v>
          </cell>
          <cell r="E51">
            <v>12703.831103148152</v>
          </cell>
          <cell r="F51">
            <v>11004.595276635298</v>
          </cell>
          <cell r="G51">
            <v>5105.844207859137</v>
          </cell>
          <cell r="H51">
            <v>1715.8632939712006</v>
          </cell>
          <cell r="I51">
            <v>2418.3549700966578</v>
          </cell>
          <cell r="J51">
            <v>1571.5664453493723</v>
          </cell>
          <cell r="K51">
            <v>1791.994093443468</v>
          </cell>
          <cell r="L51">
            <v>0</v>
          </cell>
          <cell r="M51">
            <v>131.45875398101131</v>
          </cell>
          <cell r="N51">
            <v>0</v>
          </cell>
          <cell r="O51">
            <v>10748.760961834101</v>
          </cell>
          <cell r="P51">
            <v>3510.4035751037854</v>
          </cell>
        </row>
      </sheetData>
      <sheetData sheetId="11">
        <row r="51">
          <cell r="D51">
            <v>1013.9663185938941</v>
          </cell>
          <cell r="E51">
            <v>3124.4335073219181</v>
          </cell>
          <cell r="F51">
            <v>2715.7064434503773</v>
          </cell>
          <cell r="G51">
            <v>1265.4956437570818</v>
          </cell>
          <cell r="H51">
            <v>428.38185617306027</v>
          </cell>
          <cell r="I51">
            <v>605.23659970085123</v>
          </cell>
          <cell r="J51">
            <v>385.15202169644243</v>
          </cell>
          <cell r="K51">
            <v>448.03144905747149</v>
          </cell>
          <cell r="L51">
            <v>0</v>
          </cell>
          <cell r="M51">
            <v>31.44098587831758</v>
          </cell>
          <cell r="N51">
            <v>0</v>
          </cell>
          <cell r="O51">
            <v>2593.9292359741312</v>
          </cell>
          <cell r="P51">
            <v>888.22593839645378</v>
          </cell>
        </row>
      </sheetData>
      <sheetData sheetId="12">
        <row r="51">
          <cell r="D51">
            <v>22.523747663582419</v>
          </cell>
          <cell r="E51">
            <v>69.416630315223244</v>
          </cell>
          <cell r="F51">
            <v>60.340581374810981</v>
          </cell>
          <cell r="G51">
            <v>28.115441613804968</v>
          </cell>
          <cell r="H51">
            <v>9.5184241898175888</v>
          </cell>
          <cell r="I51">
            <v>13.445818158218936</v>
          </cell>
          <cell r="J51">
            <v>8.5569023924104819</v>
          </cell>
          <cell r="K51">
            <v>9.9574807951913566</v>
          </cell>
          <cell r="L51">
            <v>0</v>
          </cell>
          <cell r="M51">
            <v>0.6991276759793964</v>
          </cell>
          <cell r="N51">
            <v>0</v>
          </cell>
          <cell r="O51">
            <v>57.677922646832485</v>
          </cell>
          <cell r="P51">
            <v>19.74792317412815</v>
          </cell>
        </row>
      </sheetData>
      <sheetData sheetId="13">
        <row r="51">
          <cell r="D51">
            <v>375.54224385265104</v>
          </cell>
          <cell r="E51">
            <v>1157.2068982013807</v>
          </cell>
          <cell r="F51">
            <v>1005.8221909473214</v>
          </cell>
          <cell r="G51">
            <v>468.70229346248522</v>
          </cell>
          <cell r="H51">
            <v>158.66067374203635</v>
          </cell>
          <cell r="I51">
            <v>224.16196162876449</v>
          </cell>
          <cell r="J51">
            <v>142.64770642865912</v>
          </cell>
          <cell r="K51">
            <v>165.93940587387127</v>
          </cell>
          <cell r="L51">
            <v>0</v>
          </cell>
          <cell r="M51">
            <v>11.644909403694236</v>
          </cell>
          <cell r="N51">
            <v>0</v>
          </cell>
          <cell r="O51">
            <v>960.70502580477455</v>
          </cell>
          <cell r="P51">
            <v>328.96869065436226</v>
          </cell>
        </row>
      </sheetData>
      <sheetData sheetId="14">
        <row r="47">
          <cell r="C47">
            <v>4562.5</v>
          </cell>
          <cell r="D47">
            <v>3225</v>
          </cell>
          <cell r="E47">
            <v>9937.5</v>
          </cell>
          <cell r="F47">
            <v>8637.5</v>
          </cell>
          <cell r="G47">
            <v>4025</v>
          </cell>
          <cell r="H47">
            <v>1362.5</v>
          </cell>
          <cell r="I47">
            <v>1925</v>
          </cell>
          <cell r="J47">
            <v>1225</v>
          </cell>
          <cell r="K47">
            <v>1425</v>
          </cell>
          <cell r="L47">
            <v>0</v>
          </cell>
          <cell r="M47">
            <v>100</v>
          </cell>
          <cell r="N47">
            <v>0</v>
          </cell>
          <cell r="O47">
            <v>8250</v>
          </cell>
          <cell r="P47">
            <v>2825</v>
          </cell>
        </row>
      </sheetData>
      <sheetData sheetId="15">
        <row r="47">
          <cell r="C47">
            <v>345.80089999999996</v>
          </cell>
          <cell r="D47">
            <v>244.42229999999998</v>
          </cell>
          <cell r="E47">
            <v>753.14779999999996</v>
          </cell>
          <cell r="F47">
            <v>654.63569999999993</v>
          </cell>
          <cell r="G47">
            <v>305.05250000000001</v>
          </cell>
          <cell r="H47">
            <v>103.26400000000001</v>
          </cell>
          <cell r="I47">
            <v>145.89659999999998</v>
          </cell>
          <cell r="J47">
            <v>92.843000000000004</v>
          </cell>
          <cell r="K47">
            <v>108.00180000000002</v>
          </cell>
          <cell r="L47">
            <v>0</v>
          </cell>
          <cell r="M47">
            <v>7.5792000000000002</v>
          </cell>
          <cell r="N47">
            <v>0</v>
          </cell>
          <cell r="O47">
            <v>625.26179999999999</v>
          </cell>
          <cell r="P47">
            <v>214.09000000000003</v>
          </cell>
        </row>
      </sheetData>
      <sheetData sheetId="16">
        <row r="51">
          <cell r="D51">
            <v>202.7906546057585</v>
          </cell>
          <cell r="E51">
            <v>624.86987268851658</v>
          </cell>
          <cell r="F51">
            <v>543.12793528819475</v>
          </cell>
          <cell r="G51">
            <v>253.09172593153303</v>
          </cell>
          <cell r="H51">
            <v>85.673788010861799</v>
          </cell>
          <cell r="I51">
            <v>121.04727907426962</v>
          </cell>
          <cell r="J51">
            <v>77.027854060415862</v>
          </cell>
          <cell r="K51">
            <v>89.603757988337208</v>
          </cell>
          <cell r="L51">
            <v>0</v>
          </cell>
          <cell r="M51">
            <v>6.2881732149094454</v>
          </cell>
          <cell r="N51">
            <v>0</v>
          </cell>
          <cell r="O51">
            <v>518.82219106043738</v>
          </cell>
          <cell r="P51">
            <v>177.65676807676587</v>
          </cell>
        </row>
      </sheetData>
      <sheetData sheetId="17">
        <row r="51">
          <cell r="D51">
            <v>14571.781703247889</v>
          </cell>
          <cell r="E51">
            <v>44426.958116571717</v>
          </cell>
          <cell r="F51">
            <v>37879.021639702929</v>
          </cell>
          <cell r="G51">
            <v>17665.294745583593</v>
          </cell>
          <cell r="H51">
            <v>6151.5000554890375</v>
          </cell>
          <cell r="I51">
            <v>8345.7627364655345</v>
          </cell>
          <cell r="J51">
            <v>5305.8317141462439</v>
          </cell>
          <cell r="K51">
            <v>6384.1728537632662</v>
          </cell>
          <cell r="L51">
            <v>0</v>
          </cell>
          <cell r="M51">
            <v>439.53786971114073</v>
          </cell>
          <cell r="N51">
            <v>0</v>
          </cell>
          <cell r="O51">
            <v>38979.351550628729</v>
          </cell>
          <cell r="P51">
            <v>12515.787014689913</v>
          </cell>
        </row>
      </sheetData>
      <sheetData sheetId="18">
        <row r="47">
          <cell r="C47">
            <v>2785.5263157894733</v>
          </cell>
          <cell r="D47">
            <v>1968.9473684210527</v>
          </cell>
          <cell r="E47">
            <v>6067.105263157895</v>
          </cell>
          <cell r="F47">
            <v>5273.4210526315792</v>
          </cell>
          <cell r="G47">
            <v>2457.3684210526317</v>
          </cell>
          <cell r="H47">
            <v>831.84210526315792</v>
          </cell>
          <cell r="I47">
            <v>1175.2631578947369</v>
          </cell>
          <cell r="J47">
            <v>747.89473684210509</v>
          </cell>
          <cell r="K47">
            <v>870.00000000000011</v>
          </cell>
          <cell r="L47">
            <v>0</v>
          </cell>
          <cell r="M47">
            <v>61.052631578947363</v>
          </cell>
          <cell r="N47">
            <v>0</v>
          </cell>
          <cell r="O47">
            <v>5036.8421052631584</v>
          </cell>
          <cell r="P47">
            <v>1724.7368421052631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tabSelected="1" topLeftCell="A31" workbookViewId="0">
      <selection activeCell="V57" sqref="V57"/>
    </sheetView>
  </sheetViews>
  <sheetFormatPr defaultRowHeight="14.4" x14ac:dyDescent="0.3"/>
  <cols>
    <col min="1" max="1" width="26.88671875" customWidth="1"/>
    <col min="2" max="17" width="8.88671875" hidden="1" customWidth="1"/>
    <col min="18" max="18" width="20.77734375" customWidth="1"/>
  </cols>
  <sheetData>
    <row r="1" spans="1:18" x14ac:dyDescent="0.3">
      <c r="A1" s="1" t="s">
        <v>0</v>
      </c>
      <c r="B1" s="2"/>
      <c r="C1" s="2" t="s">
        <v>1</v>
      </c>
      <c r="H1" s="2"/>
      <c r="I1" s="3"/>
      <c r="J1" s="4"/>
      <c r="K1" s="4"/>
      <c r="L1" s="4"/>
      <c r="M1" s="4"/>
      <c r="Q1" s="5"/>
    </row>
    <row r="2" spans="1:18" x14ac:dyDescent="0.3">
      <c r="A2" s="6" t="s">
        <v>0</v>
      </c>
      <c r="C2" t="s">
        <v>2</v>
      </c>
      <c r="H2" s="2"/>
      <c r="I2" s="2"/>
      <c r="J2" s="2"/>
      <c r="K2" s="2"/>
      <c r="L2" s="4"/>
      <c r="M2" s="4"/>
      <c r="Q2" s="5"/>
    </row>
    <row r="3" spans="1:18" x14ac:dyDescent="0.3">
      <c r="A3" s="3" t="s">
        <v>0</v>
      </c>
      <c r="B3" s="4"/>
      <c r="J3" s="6" t="s">
        <v>0</v>
      </c>
      <c r="K3" s="4"/>
      <c r="Q3" s="5"/>
    </row>
    <row r="4" spans="1:18" x14ac:dyDescent="0.3">
      <c r="A4" t="s">
        <v>0</v>
      </c>
      <c r="D4">
        <v>100</v>
      </c>
      <c r="E4">
        <v>110</v>
      </c>
      <c r="F4">
        <v>120</v>
      </c>
      <c r="G4">
        <v>130</v>
      </c>
      <c r="H4">
        <v>140</v>
      </c>
      <c r="I4">
        <v>155</v>
      </c>
      <c r="J4" s="4">
        <v>165</v>
      </c>
      <c r="K4" s="3">
        <v>175</v>
      </c>
      <c r="L4">
        <v>180</v>
      </c>
      <c r="M4">
        <v>190</v>
      </c>
      <c r="N4">
        <v>195</v>
      </c>
      <c r="O4">
        <v>225</v>
      </c>
      <c r="P4">
        <v>235</v>
      </c>
      <c r="Q4" s="5">
        <v>240</v>
      </c>
    </row>
    <row r="5" spans="1:18" x14ac:dyDescent="0.3">
      <c r="A5" s="7" t="s">
        <v>3</v>
      </c>
      <c r="B5" s="7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9" t="s">
        <v>12</v>
      </c>
      <c r="K5" s="9" t="s">
        <v>13</v>
      </c>
      <c r="L5" s="8" t="s">
        <v>14</v>
      </c>
      <c r="M5" s="10" t="s">
        <v>15</v>
      </c>
      <c r="N5" s="8" t="s">
        <v>16</v>
      </c>
      <c r="O5" s="8" t="s">
        <v>17</v>
      </c>
      <c r="P5" s="8" t="s">
        <v>18</v>
      </c>
      <c r="Q5" s="8" t="s">
        <v>19</v>
      </c>
      <c r="R5" s="11"/>
    </row>
    <row r="6" spans="1:18" x14ac:dyDescent="0.3">
      <c r="A6" s="12" t="s">
        <v>20</v>
      </c>
      <c r="B6" s="12">
        <f>SUM(D6:Q6)</f>
        <v>2916011</v>
      </c>
      <c r="C6" s="13">
        <v>30000</v>
      </c>
      <c r="D6" s="14"/>
      <c r="E6" s="12">
        <v>224717</v>
      </c>
      <c r="F6" s="12">
        <v>639233</v>
      </c>
      <c r="G6" s="12">
        <v>590750</v>
      </c>
      <c r="H6" s="12">
        <v>301560</v>
      </c>
      <c r="I6" s="12">
        <v>80021</v>
      </c>
      <c r="J6" s="12">
        <v>117012</v>
      </c>
      <c r="K6" s="12">
        <v>69585</v>
      </c>
      <c r="L6" s="12">
        <v>98209</v>
      </c>
      <c r="M6" s="14"/>
      <c r="N6" s="14"/>
      <c r="O6" s="14">
        <v>0</v>
      </c>
      <c r="P6" s="12">
        <v>604924</v>
      </c>
      <c r="Q6" s="12">
        <v>190000</v>
      </c>
      <c r="R6" s="14">
        <f>SUM(E6:Q6)</f>
        <v>2916011</v>
      </c>
    </row>
    <row r="7" spans="1:18" x14ac:dyDescent="0.3">
      <c r="A7" s="15" t="s">
        <v>21</v>
      </c>
      <c r="B7" s="12">
        <f>SUM(D7:Q7)</f>
        <v>553000</v>
      </c>
      <c r="C7" s="16"/>
      <c r="D7" s="12"/>
      <c r="E7" s="12">
        <v>8000</v>
      </c>
      <c r="F7" s="12">
        <v>40000</v>
      </c>
      <c r="G7" s="12">
        <v>200000</v>
      </c>
      <c r="H7" s="12">
        <v>0</v>
      </c>
      <c r="I7" s="12">
        <v>20000</v>
      </c>
      <c r="J7" s="12">
        <v>20000</v>
      </c>
      <c r="K7" s="12">
        <v>25000</v>
      </c>
      <c r="L7" s="12">
        <v>30000</v>
      </c>
      <c r="M7" s="14"/>
      <c r="N7" s="14"/>
      <c r="O7" s="14"/>
      <c r="P7" s="14">
        <v>150000</v>
      </c>
      <c r="Q7" s="14">
        <v>60000</v>
      </c>
      <c r="R7" s="14">
        <v>553000</v>
      </c>
    </row>
    <row r="8" spans="1:18" x14ac:dyDescent="0.3">
      <c r="A8" s="14" t="s">
        <v>22</v>
      </c>
      <c r="B8" s="14">
        <f>SUM(D8:Q8)</f>
        <v>57000</v>
      </c>
      <c r="C8" s="13"/>
      <c r="D8" s="14"/>
      <c r="E8" s="14"/>
      <c r="F8" s="12">
        <v>57000</v>
      </c>
      <c r="G8" s="14">
        <v>0</v>
      </c>
      <c r="H8" s="14">
        <v>0</v>
      </c>
      <c r="I8" s="14">
        <v>0</v>
      </c>
      <c r="J8" s="12">
        <v>0</v>
      </c>
      <c r="K8" s="12"/>
      <c r="L8" s="14"/>
      <c r="M8" s="14"/>
      <c r="N8" s="14"/>
      <c r="O8" s="14"/>
      <c r="P8" s="14"/>
      <c r="Q8" s="14"/>
      <c r="R8" s="14">
        <v>57000</v>
      </c>
    </row>
    <row r="9" spans="1:18" x14ac:dyDescent="0.3">
      <c r="A9" s="14" t="s">
        <v>23</v>
      </c>
      <c r="B9" s="14">
        <f>SUM(D9:Q9)</f>
        <v>120000</v>
      </c>
      <c r="C9" s="13"/>
      <c r="D9" s="14"/>
      <c r="E9" s="14"/>
      <c r="F9" s="14"/>
      <c r="G9" s="14"/>
      <c r="H9" s="14"/>
      <c r="I9" s="14"/>
      <c r="J9" s="12" t="s">
        <v>0</v>
      </c>
      <c r="K9" s="12"/>
      <c r="L9" s="14"/>
      <c r="M9" s="14">
        <v>20000</v>
      </c>
      <c r="N9" s="14">
        <v>100000</v>
      </c>
      <c r="O9" s="12"/>
      <c r="P9" s="12"/>
      <c r="Q9" s="12"/>
      <c r="R9" s="14">
        <v>120000</v>
      </c>
    </row>
    <row r="10" spans="1:18" x14ac:dyDescent="0.3">
      <c r="A10" s="14" t="s">
        <v>24</v>
      </c>
      <c r="B10" s="14">
        <f>SUM(B6:B9)</f>
        <v>3646011</v>
      </c>
      <c r="C10" s="13"/>
      <c r="D10" s="14"/>
      <c r="E10" s="14">
        <f>SUM(E6:E9)</f>
        <v>232717</v>
      </c>
      <c r="F10" s="14">
        <f t="shared" ref="F10:Q10" si="0">SUM(F6:F9)</f>
        <v>736233</v>
      </c>
      <c r="G10" s="14">
        <f t="shared" si="0"/>
        <v>790750</v>
      </c>
      <c r="H10" s="14">
        <f t="shared" si="0"/>
        <v>301560</v>
      </c>
      <c r="I10" s="14">
        <f t="shared" si="0"/>
        <v>100021</v>
      </c>
      <c r="J10" s="14">
        <f t="shared" si="0"/>
        <v>137012</v>
      </c>
      <c r="K10" s="14">
        <f t="shared" si="0"/>
        <v>94585</v>
      </c>
      <c r="L10" s="14">
        <f t="shared" si="0"/>
        <v>128209</v>
      </c>
      <c r="M10" s="14">
        <f t="shared" si="0"/>
        <v>20000</v>
      </c>
      <c r="N10" s="14">
        <f t="shared" si="0"/>
        <v>100000</v>
      </c>
      <c r="O10" s="14">
        <f t="shared" si="0"/>
        <v>0</v>
      </c>
      <c r="P10" s="14">
        <f t="shared" si="0"/>
        <v>754924</v>
      </c>
      <c r="Q10" s="14">
        <f t="shared" si="0"/>
        <v>250000</v>
      </c>
      <c r="R10" s="14">
        <f>SUM(E6:Q9)</f>
        <v>3646011</v>
      </c>
    </row>
    <row r="11" spans="1:18" x14ac:dyDescent="0.3">
      <c r="A11" s="17"/>
      <c r="B11" s="17"/>
      <c r="C11" s="18"/>
      <c r="D11" s="17"/>
      <c r="E11" s="17"/>
      <c r="F11" s="17"/>
      <c r="G11" s="17"/>
      <c r="H11" s="17"/>
      <c r="I11" s="17"/>
      <c r="J11" s="19"/>
      <c r="K11" s="19"/>
      <c r="L11" s="17"/>
      <c r="M11" s="17"/>
      <c r="N11" s="17"/>
      <c r="O11" s="17"/>
      <c r="P11" s="17"/>
      <c r="Q11" s="17"/>
      <c r="R11" s="17"/>
    </row>
    <row r="12" spans="1:18" x14ac:dyDescent="0.3">
      <c r="A12" s="17" t="s">
        <v>25</v>
      </c>
      <c r="B12" s="17"/>
      <c r="C12" s="18"/>
      <c r="D12" s="17"/>
      <c r="E12" s="17"/>
      <c r="F12" s="17"/>
      <c r="G12" s="17"/>
      <c r="H12" s="17"/>
      <c r="I12" s="17"/>
      <c r="J12" s="19"/>
      <c r="K12" s="19"/>
      <c r="L12" s="17"/>
      <c r="M12" s="17"/>
      <c r="N12" s="17"/>
      <c r="O12" s="17"/>
      <c r="P12" s="17"/>
      <c r="Q12" s="17"/>
      <c r="R12" s="17"/>
    </row>
    <row r="13" spans="1:18" x14ac:dyDescent="0.3">
      <c r="A13" s="14" t="s">
        <v>26</v>
      </c>
      <c r="B13" s="20">
        <f>SUM(D13:Q13)</f>
        <v>1891016.5540624999</v>
      </c>
      <c r="C13" s="13">
        <v>50100</v>
      </c>
      <c r="D13" s="14">
        <f>[1]Salaries!C48</f>
        <v>172687.05061916666</v>
      </c>
      <c r="E13" s="14">
        <f>[1]Salaries!D48</f>
        <v>133615.63303791668</v>
      </c>
      <c r="F13" s="14">
        <f>[1]Salaries!E48</f>
        <v>405333.34860145836</v>
      </c>
      <c r="G13" s="14">
        <f>[1]Salaries!F48</f>
        <v>349175.10189416667</v>
      </c>
      <c r="H13" s="14">
        <f>[1]Salaries!G48</f>
        <v>165481.82348000002</v>
      </c>
      <c r="I13" s="14">
        <f>[1]Salaries!H48</f>
        <v>55866.819658749992</v>
      </c>
      <c r="J13" s="12">
        <f>[1]Salaries!I48</f>
        <v>80286.795014583331</v>
      </c>
      <c r="K13" s="12">
        <f>[1]Salaries!J48</f>
        <v>50197.279540208328</v>
      </c>
      <c r="L13" s="14">
        <f>[1]Salaries!K48</f>
        <v>62765.547679374991</v>
      </c>
      <c r="M13" s="14">
        <f>[1]Salaries!L48</f>
        <v>0</v>
      </c>
      <c r="N13" s="14">
        <f>[1]Salaries!M48</f>
        <v>4734.088767291667</v>
      </c>
      <c r="O13" s="14">
        <f>[1]Salaries!N48</f>
        <v>0</v>
      </c>
      <c r="P13" s="14">
        <f>[1]Salaries!O48</f>
        <v>310399.58163395833</v>
      </c>
      <c r="Q13" s="14">
        <f>[1]Salaries!P48</f>
        <v>100473.484135625</v>
      </c>
      <c r="R13" s="14">
        <f>SUM(D13:Q13)</f>
        <v>1891016.5540624999</v>
      </c>
    </row>
    <row r="14" spans="1:18" x14ac:dyDescent="0.3">
      <c r="A14" s="14" t="s">
        <v>27</v>
      </c>
      <c r="B14" s="20">
        <f>SUM(D14:Q14)</f>
        <v>511806.26300765632</v>
      </c>
      <c r="C14" s="13">
        <v>52200</v>
      </c>
      <c r="D14" s="14">
        <f>[1]Fringes!C48</f>
        <v>46737.990662924967</v>
      </c>
      <c r="E14" s="14">
        <f>[1]Fringes!D48</f>
        <v>36163.257099799172</v>
      </c>
      <c r="F14" s="14">
        <f>[1]Fringes!E48</f>
        <v>109539.2824922032</v>
      </c>
      <c r="G14" s="14">
        <f>[1]Fringes!F48</f>
        <v>94260.094786144604</v>
      </c>
      <c r="H14" s="14">
        <f>[1]Fringes!G48</f>
        <v>44737.960874246935</v>
      </c>
      <c r="I14" s="14">
        <f>[1]Fringes!H48</f>
        <v>15115.440014516014</v>
      </c>
      <c r="J14" s="12">
        <f>[1]Fringes!I48</f>
        <v>21724.740341770073</v>
      </c>
      <c r="K14" s="12">
        <f>[1]Fringes!J48</f>
        <v>13565.993578637293</v>
      </c>
      <c r="L14" s="14">
        <f>[1]Fringes!K48</f>
        <v>16977.597854381704</v>
      </c>
      <c r="M14" s="14">
        <f>[1]Fringes!L48</f>
        <v>0</v>
      </c>
      <c r="N14" s="14">
        <f>[1]Fringes!M48</f>
        <v>1281.2877156092784</v>
      </c>
      <c r="O14" s="14">
        <f>[1]Fringes!N48</f>
        <v>0</v>
      </c>
      <c r="P14" s="14">
        <f>[1]Fringes!O48</f>
        <v>84509.329228132614</v>
      </c>
      <c r="Q14" s="14">
        <f>[1]Fringes!P48</f>
        <v>27193.288359290418</v>
      </c>
      <c r="R14" s="14">
        <f>SUM(D14:Q14)</f>
        <v>511806.26300765632</v>
      </c>
    </row>
    <row r="15" spans="1:18" x14ac:dyDescent="0.3">
      <c r="A15" s="19" t="s">
        <v>0</v>
      </c>
      <c r="B15" s="17" t="s">
        <v>0</v>
      </c>
      <c r="C15" s="18"/>
      <c r="D15" s="17" t="s">
        <v>0</v>
      </c>
      <c r="E15" s="17" t="s">
        <v>0</v>
      </c>
      <c r="F15" s="17" t="s">
        <v>0</v>
      </c>
      <c r="G15" s="17" t="s">
        <v>0</v>
      </c>
      <c r="H15" s="17" t="s">
        <v>0</v>
      </c>
      <c r="I15" s="17"/>
      <c r="J15" s="19" t="s">
        <v>0</v>
      </c>
      <c r="K15" s="19"/>
      <c r="L15" s="17"/>
      <c r="M15" s="17"/>
      <c r="N15" s="17"/>
      <c r="O15" s="17"/>
      <c r="P15" s="17"/>
      <c r="Q15" s="17"/>
      <c r="R15" s="17" t="s">
        <v>0</v>
      </c>
    </row>
    <row r="16" spans="1:18" x14ac:dyDescent="0.3">
      <c r="A16" s="14" t="s">
        <v>28</v>
      </c>
      <c r="B16" s="14">
        <f>SUM(D16:Q16)</f>
        <v>2402822.8170701563</v>
      </c>
      <c r="C16" s="13"/>
      <c r="D16" s="14">
        <f t="shared" ref="D16:P16" si="1">SUM(D13:D15)</f>
        <v>219425.04128209164</v>
      </c>
      <c r="E16" s="14">
        <f t="shared" si="1"/>
        <v>169778.89013771585</v>
      </c>
      <c r="F16" s="14">
        <f t="shared" si="1"/>
        <v>514872.63109366153</v>
      </c>
      <c r="G16" s="14">
        <f t="shared" si="1"/>
        <v>443435.19668031129</v>
      </c>
      <c r="H16" s="14">
        <f t="shared" si="1"/>
        <v>210219.78435424695</v>
      </c>
      <c r="I16" s="14">
        <f t="shared" si="1"/>
        <v>70982.259673266002</v>
      </c>
      <c r="J16" s="12">
        <f t="shared" si="1"/>
        <v>102011.5353563534</v>
      </c>
      <c r="K16" s="12">
        <f t="shared" si="1"/>
        <v>63763.273118845624</v>
      </c>
      <c r="L16" s="14">
        <f t="shared" si="1"/>
        <v>79743.145533756702</v>
      </c>
      <c r="M16" s="14">
        <f t="shared" si="1"/>
        <v>0</v>
      </c>
      <c r="N16" s="14">
        <f t="shared" si="1"/>
        <v>6015.3764829009451</v>
      </c>
      <c r="O16" s="14">
        <f t="shared" si="1"/>
        <v>0</v>
      </c>
      <c r="P16" s="14">
        <f t="shared" si="1"/>
        <v>394908.91086209094</v>
      </c>
      <c r="Q16" s="14">
        <f>SUM(Q13:Q14)</f>
        <v>127666.77249491541</v>
      </c>
      <c r="R16" s="14">
        <f>SUM(D16:Q16)</f>
        <v>2402822.8170701563</v>
      </c>
    </row>
    <row r="17" spans="1:18" x14ac:dyDescent="0.3">
      <c r="A17" s="17" t="s">
        <v>0</v>
      </c>
      <c r="B17" s="17"/>
      <c r="C17" s="18"/>
      <c r="D17" s="17"/>
      <c r="E17" s="21">
        <f>+E16/E10</f>
        <v>0.72955087139193031</v>
      </c>
      <c r="F17" s="21">
        <f t="shared" ref="F17:Q17" si="2">+F16/F10</f>
        <v>0.69933381292832775</v>
      </c>
      <c r="G17" s="21">
        <f t="shared" si="2"/>
        <v>0.5607779913756703</v>
      </c>
      <c r="H17" s="21">
        <f t="shared" si="2"/>
        <v>0.69710765470966618</v>
      </c>
      <c r="I17" s="21">
        <f t="shared" si="2"/>
        <v>0.70967356528395042</v>
      </c>
      <c r="J17" s="21">
        <f t="shared" si="2"/>
        <v>0.74454453154726152</v>
      </c>
      <c r="K17" s="21">
        <f t="shared" si="2"/>
        <v>0.67413726403600593</v>
      </c>
      <c r="L17" s="21">
        <f t="shared" si="2"/>
        <v>0.62197775143520895</v>
      </c>
      <c r="M17" s="21">
        <f t="shared" si="2"/>
        <v>0</v>
      </c>
      <c r="N17" s="21">
        <f t="shared" si="2"/>
        <v>6.015376482900945E-2</v>
      </c>
      <c r="O17" s="21">
        <v>0</v>
      </c>
      <c r="P17" s="21">
        <f t="shared" si="2"/>
        <v>0.52311081759500422</v>
      </c>
      <c r="Q17" s="21">
        <f t="shared" si="2"/>
        <v>0.51066708997966159</v>
      </c>
      <c r="R17" s="17"/>
    </row>
    <row r="18" spans="1:18" x14ac:dyDescent="0.3">
      <c r="A18" s="17" t="s">
        <v>29</v>
      </c>
      <c r="B18" s="17">
        <f>+B10-B16</f>
        <v>1243188.1829298437</v>
      </c>
      <c r="C18" s="18"/>
      <c r="D18" s="17">
        <f t="shared" ref="D18:Q18" si="3">+D10-D16</f>
        <v>-219425.04128209164</v>
      </c>
      <c r="E18" s="17">
        <f t="shared" si="3"/>
        <v>62938.109862284153</v>
      </c>
      <c r="F18" s="17">
        <f t="shared" si="3"/>
        <v>221360.36890633847</v>
      </c>
      <c r="G18" s="17">
        <f t="shared" si="3"/>
        <v>347314.80331968871</v>
      </c>
      <c r="H18" s="17">
        <f t="shared" si="3"/>
        <v>91340.215645753051</v>
      </c>
      <c r="I18" s="17">
        <f t="shared" si="3"/>
        <v>29038.740326733998</v>
      </c>
      <c r="J18" s="19">
        <f t="shared" si="3"/>
        <v>35000.464643646599</v>
      </c>
      <c r="K18" s="19">
        <f t="shared" si="3"/>
        <v>30821.726881154376</v>
      </c>
      <c r="L18" s="17">
        <f t="shared" si="3"/>
        <v>48465.854466243298</v>
      </c>
      <c r="M18" s="17">
        <f t="shared" si="3"/>
        <v>20000</v>
      </c>
      <c r="N18" s="17">
        <f t="shared" si="3"/>
        <v>93984.623517099055</v>
      </c>
      <c r="O18" s="17">
        <f t="shared" si="3"/>
        <v>0</v>
      </c>
      <c r="P18" s="17">
        <f t="shared" si="3"/>
        <v>360015.08913790906</v>
      </c>
      <c r="Q18" s="17">
        <f t="shared" si="3"/>
        <v>122333.22750508459</v>
      </c>
      <c r="R18" s="17">
        <f>+R10-R16</f>
        <v>1243188.1829298437</v>
      </c>
    </row>
    <row r="19" spans="1:18" x14ac:dyDescent="0.3">
      <c r="A19" s="17"/>
      <c r="B19" s="17"/>
      <c r="C19" s="18"/>
      <c r="D19" s="17"/>
      <c r="E19" s="17"/>
      <c r="F19" s="17"/>
      <c r="G19" s="17"/>
      <c r="H19" s="17"/>
      <c r="I19" s="17"/>
      <c r="J19" s="19"/>
      <c r="K19" s="19"/>
      <c r="L19" s="17"/>
      <c r="M19" s="17"/>
      <c r="N19" s="17"/>
      <c r="O19" s="17"/>
      <c r="P19" s="17"/>
      <c r="Q19" s="17"/>
      <c r="R19" s="17"/>
    </row>
    <row r="20" spans="1:18" x14ac:dyDescent="0.3">
      <c r="A20" s="17" t="s">
        <v>30</v>
      </c>
      <c r="B20" s="17"/>
      <c r="C20" s="18"/>
      <c r="D20" s="17"/>
      <c r="E20" s="17" t="s">
        <v>0</v>
      </c>
      <c r="F20" s="17"/>
      <c r="G20" s="17"/>
      <c r="H20" s="17"/>
      <c r="I20" s="17"/>
      <c r="J20" s="19"/>
      <c r="K20" s="19"/>
      <c r="L20" s="17"/>
      <c r="M20" s="17"/>
      <c r="N20" s="17"/>
      <c r="O20" s="17"/>
      <c r="P20" s="17"/>
      <c r="Q20" s="17"/>
      <c r="R20" s="17"/>
    </row>
    <row r="21" spans="1:18" x14ac:dyDescent="0.3">
      <c r="A21" s="22" t="s">
        <v>31</v>
      </c>
      <c r="B21" s="17">
        <f>SUM(D21:P21)</f>
        <v>0</v>
      </c>
      <c r="C21" s="18">
        <v>60200</v>
      </c>
      <c r="D21" s="17"/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9">
        <v>0</v>
      </c>
      <c r="K21" s="19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f>SUM(D21:Q21)</f>
        <v>0</v>
      </c>
    </row>
    <row r="22" spans="1:18" x14ac:dyDescent="0.3">
      <c r="A22" s="14" t="s">
        <v>32</v>
      </c>
      <c r="B22" s="14">
        <v>18000</v>
      </c>
      <c r="C22" s="13">
        <v>60500</v>
      </c>
      <c r="D22" s="14">
        <v>18000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2">
        <v>0</v>
      </c>
      <c r="K22" s="12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f>SUM(D22:Q22)</f>
        <v>18000</v>
      </c>
    </row>
    <row r="23" spans="1:18" x14ac:dyDescent="0.3">
      <c r="A23" s="14" t="s">
        <v>33</v>
      </c>
      <c r="B23" s="20">
        <f t="shared" ref="B23:B25" si="4">SUM(D23:P23)</f>
        <v>600</v>
      </c>
      <c r="C23" s="13">
        <v>61000</v>
      </c>
      <c r="D23" s="14">
        <v>600</v>
      </c>
      <c r="E23" s="14"/>
      <c r="F23" s="14"/>
      <c r="G23" s="14"/>
      <c r="H23" s="14"/>
      <c r="I23" s="14"/>
      <c r="J23" s="12"/>
      <c r="K23" s="12"/>
      <c r="L23" s="14"/>
      <c r="M23" s="14"/>
      <c r="N23" s="14"/>
      <c r="O23" s="14"/>
      <c r="P23" s="14"/>
      <c r="Q23" s="14"/>
      <c r="R23" s="14">
        <f>SUM(D23:Q23)</f>
        <v>600</v>
      </c>
    </row>
    <row r="24" spans="1:18" x14ac:dyDescent="0.3">
      <c r="A24" s="23" t="s">
        <v>34</v>
      </c>
      <c r="B24" s="20">
        <f t="shared" si="4"/>
        <v>2700</v>
      </c>
      <c r="C24" s="13">
        <v>61300</v>
      </c>
      <c r="D24" s="14">
        <v>0</v>
      </c>
      <c r="E24" s="14">
        <v>100</v>
      </c>
      <c r="F24" s="14">
        <v>1000</v>
      </c>
      <c r="G24" s="14">
        <v>750</v>
      </c>
      <c r="H24" s="14">
        <v>500</v>
      </c>
      <c r="I24" s="14">
        <v>200</v>
      </c>
      <c r="J24" s="12">
        <v>100</v>
      </c>
      <c r="K24" s="12">
        <v>50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f>SUM(D24:Q24)</f>
        <v>2700</v>
      </c>
    </row>
    <row r="25" spans="1:18" x14ac:dyDescent="0.3">
      <c r="A25" s="22" t="s">
        <v>35</v>
      </c>
      <c r="B25" s="17">
        <f t="shared" si="4"/>
        <v>40900</v>
      </c>
      <c r="C25" s="18">
        <v>62300</v>
      </c>
      <c r="D25" s="17">
        <v>0</v>
      </c>
      <c r="E25" s="17">
        <v>3500</v>
      </c>
      <c r="F25" s="17">
        <v>12000</v>
      </c>
      <c r="G25" s="17">
        <v>8800</v>
      </c>
      <c r="H25" s="17">
        <v>5000</v>
      </c>
      <c r="I25" s="17">
        <v>1000</v>
      </c>
      <c r="J25" s="19">
        <v>1200</v>
      </c>
      <c r="K25" s="19">
        <v>1000</v>
      </c>
      <c r="L25" s="17">
        <v>900</v>
      </c>
      <c r="M25" s="17">
        <v>1500</v>
      </c>
      <c r="N25" s="17">
        <v>0</v>
      </c>
      <c r="O25" s="17">
        <v>0</v>
      </c>
      <c r="P25" s="17">
        <v>6000</v>
      </c>
      <c r="Q25" s="17"/>
      <c r="R25" s="17">
        <f t="shared" ref="R25:R52" si="5">SUM(D25:Q25)</f>
        <v>40900</v>
      </c>
    </row>
    <row r="26" spans="1:18" x14ac:dyDescent="0.3">
      <c r="A26" s="12" t="s">
        <v>36</v>
      </c>
      <c r="B26" s="20">
        <f>SUM(D26:Q26)</f>
        <v>12663.999999999998</v>
      </c>
      <c r="C26" s="16">
        <v>62500</v>
      </c>
      <c r="D26" s="12">
        <v>0</v>
      </c>
      <c r="E26" s="12">
        <f>'[1]Equip Purchases'!D84</f>
        <v>951.17499570434029</v>
      </c>
      <c r="F26" s="12">
        <f>'[1]Equip Purchases'!E84</f>
        <v>2930.9528683957451</v>
      </c>
      <c r="G26" s="12">
        <f>'[1]Equip Purchases'!F84</f>
        <v>2547.5317056910003</v>
      </c>
      <c r="H26" s="12">
        <f>'[1]Equip Purchases'!G84</f>
        <v>1187.1276547811196</v>
      </c>
      <c r="I26" s="12">
        <f>'[1]Equip Purchases'!H84</f>
        <v>401.85473948646541</v>
      </c>
      <c r="J26" s="12">
        <f>'[1]Equip Purchases'!I84</f>
        <v>567.75571363816755</v>
      </c>
      <c r="K26" s="12">
        <f>'[1]Equip Purchases'!J84</f>
        <v>361.29898992810814</v>
      </c>
      <c r="L26" s="12">
        <f>'[1]Equip Purchases'!K84</f>
        <v>420.28665688121049</v>
      </c>
      <c r="M26" s="12">
        <f>'[1]Equip Purchases'!L84</f>
        <v>0</v>
      </c>
      <c r="N26" s="12">
        <f>'[1]Equip Purchases'!M84</f>
        <v>29.493944102349481</v>
      </c>
      <c r="O26" s="12">
        <f>'[1]Equip Purchases'!N84</f>
        <v>0</v>
      </c>
      <c r="P26" s="12">
        <f>'[1]Equip Purchases'!O84</f>
        <v>2433.302714446459</v>
      </c>
      <c r="Q26" s="12">
        <f>'[1]Equip Purchases'!P84</f>
        <v>833.22001694503479</v>
      </c>
      <c r="R26" s="14">
        <f t="shared" si="5"/>
        <v>12663.999999999998</v>
      </c>
    </row>
    <row r="27" spans="1:18" x14ac:dyDescent="0.3">
      <c r="A27" s="14" t="s">
        <v>37</v>
      </c>
      <c r="B27" s="20">
        <f t="shared" ref="B27:B52" si="6">SUM(D27:Q27)</f>
        <v>6348.0000000000018</v>
      </c>
      <c r="C27" s="13">
        <v>62600</v>
      </c>
      <c r="D27" s="14"/>
      <c r="E27" s="14">
        <f>'[1]Equip Rental'!D51</f>
        <v>476.41240544254742</v>
      </c>
      <c r="F27" s="14">
        <f>'[1]Equip Rental'!E51</f>
        <v>1508.9884594364669</v>
      </c>
      <c r="G27" s="14">
        <f>'[1]Equip Rental'!F51</f>
        <v>1225.6173555926191</v>
      </c>
      <c r="H27" s="14">
        <f>'[1]Equip Rental'!G51</f>
        <v>559.61273936720579</v>
      </c>
      <c r="I27" s="14">
        <f>'[1]Equip Rental'!H51</f>
        <v>205.35787915393962</v>
      </c>
      <c r="J27" s="12">
        <f>'[1]Equip Rental'!I51</f>
        <v>225.41470152830667</v>
      </c>
      <c r="K27" s="12">
        <f>'[1]Equip Rental'!J51</f>
        <v>151.36927857770738</v>
      </c>
      <c r="L27" s="14">
        <f>'[1]Equip Rental'!K51</f>
        <v>149.75700826145172</v>
      </c>
      <c r="M27" s="14">
        <f>'[1]Equip Rental'!L51</f>
        <v>0</v>
      </c>
      <c r="N27" s="14">
        <f>'[1]Equip Rental'!M51</f>
        <v>11.645172507105629</v>
      </c>
      <c r="O27" s="14">
        <f>'[1]Equip Rental'!N51</f>
        <v>0</v>
      </c>
      <c r="P27" s="14">
        <f>'[1]Equip Rental'!O51</f>
        <v>1640.5681303579611</v>
      </c>
      <c r="Q27" s="14">
        <f>'[1]Equip Rental'!P51</f>
        <v>193.25686977468928</v>
      </c>
      <c r="R27" s="14">
        <f t="shared" si="5"/>
        <v>6348.0000000000018</v>
      </c>
    </row>
    <row r="28" spans="1:18" x14ac:dyDescent="0.3">
      <c r="A28" s="14" t="s">
        <v>38</v>
      </c>
      <c r="B28" s="20">
        <f t="shared" si="6"/>
        <v>54833.999999999993</v>
      </c>
      <c r="C28" s="13">
        <v>62700</v>
      </c>
      <c r="D28" s="14"/>
      <c r="E28" s="14">
        <f>'[1]Equip R&amp;M'!D51</f>
        <v>4131.3273185778071</v>
      </c>
      <c r="F28" s="23">
        <f>'[1]Equip R&amp;M'!E51</f>
        <v>12703.831103148152</v>
      </c>
      <c r="G28" s="14">
        <f>'[1]Equip R&amp;M'!F51</f>
        <v>11004.595276635298</v>
      </c>
      <c r="H28" s="14">
        <f>'[1]Equip R&amp;M'!G51</f>
        <v>5105.844207859137</v>
      </c>
      <c r="I28" s="14">
        <f>'[1]Equip R&amp;M'!H51</f>
        <v>1715.8632939712006</v>
      </c>
      <c r="J28" s="12">
        <f>'[1]Equip R&amp;M'!I51</f>
        <v>2418.3549700966578</v>
      </c>
      <c r="K28" s="12">
        <f>'[1]Equip R&amp;M'!J51</f>
        <v>1571.5664453493723</v>
      </c>
      <c r="L28" s="14">
        <f>'[1]Equip R&amp;M'!K51</f>
        <v>1791.994093443468</v>
      </c>
      <c r="M28" s="14">
        <f>'[1]Equip R&amp;M'!L51</f>
        <v>0</v>
      </c>
      <c r="N28" s="14">
        <f>'[1]Equip R&amp;M'!M51</f>
        <v>131.45875398101131</v>
      </c>
      <c r="O28" s="14">
        <f>'[1]Equip R&amp;M'!N51</f>
        <v>0</v>
      </c>
      <c r="P28" s="14">
        <f>'[1]Equip R&amp;M'!O51</f>
        <v>10748.760961834101</v>
      </c>
      <c r="Q28" s="14">
        <f>'[1]Equip R&amp;M'!P51</f>
        <v>3510.4035751037854</v>
      </c>
      <c r="R28" s="14">
        <f t="shared" si="5"/>
        <v>54833.999999999993</v>
      </c>
    </row>
    <row r="29" spans="1:18" x14ac:dyDescent="0.3">
      <c r="A29" s="14" t="s">
        <v>39</v>
      </c>
      <c r="B29" s="14">
        <f t="shared" si="6"/>
        <v>30000</v>
      </c>
      <c r="C29" s="13"/>
      <c r="D29" s="14"/>
      <c r="E29" s="14"/>
      <c r="F29" s="14"/>
      <c r="G29" s="14"/>
      <c r="H29" s="14"/>
      <c r="I29" s="14"/>
      <c r="J29" s="12"/>
      <c r="K29" s="12"/>
      <c r="L29" s="14"/>
      <c r="M29" s="14"/>
      <c r="N29" s="14">
        <v>30000</v>
      </c>
      <c r="O29" s="14"/>
      <c r="P29" s="14"/>
      <c r="Q29" s="14"/>
      <c r="R29" s="14">
        <f t="shared" si="5"/>
        <v>30000</v>
      </c>
    </row>
    <row r="30" spans="1:18" x14ac:dyDescent="0.3">
      <c r="A30" s="14" t="s">
        <v>40</v>
      </c>
      <c r="B30" s="20">
        <f t="shared" si="6"/>
        <v>13499.999999999998</v>
      </c>
      <c r="C30" s="13">
        <v>63100</v>
      </c>
      <c r="D30" s="14">
        <v>0</v>
      </c>
      <c r="E30" s="14">
        <f>'[1]Ins-Liab'!D51</f>
        <v>1013.9663185938941</v>
      </c>
      <c r="F30" s="14">
        <f>'[1]Ins-Liab'!E51</f>
        <v>3124.4335073219181</v>
      </c>
      <c r="G30" s="14">
        <f>'[1]Ins-Liab'!F51</f>
        <v>2715.7064434503773</v>
      </c>
      <c r="H30" s="14">
        <f>'[1]Ins-Liab'!G51</f>
        <v>1265.4956437570818</v>
      </c>
      <c r="I30" s="14">
        <f>'[1]Ins-Liab'!H51</f>
        <v>428.38185617306027</v>
      </c>
      <c r="J30" s="12">
        <f>'[1]Ins-Liab'!I51</f>
        <v>605.23659970085123</v>
      </c>
      <c r="K30" s="12">
        <f>'[1]Ins-Liab'!J51</f>
        <v>385.15202169644243</v>
      </c>
      <c r="L30" s="14">
        <f>'[1]Ins-Liab'!K51</f>
        <v>448.03144905747149</v>
      </c>
      <c r="M30" s="14">
        <f>'[1]Ins-Liab'!L51</f>
        <v>0</v>
      </c>
      <c r="N30" s="14">
        <f>'[1]Ins-Liab'!M51</f>
        <v>31.44098587831758</v>
      </c>
      <c r="O30" s="14">
        <f>'[1]Ins-Liab'!N51</f>
        <v>0</v>
      </c>
      <c r="P30" s="14">
        <f>'[1]Ins-Liab'!O51</f>
        <v>2593.9292359741312</v>
      </c>
      <c r="Q30" s="14">
        <f>'[1]Ins-Liab'!P51</f>
        <v>888.22593839645378</v>
      </c>
      <c r="R30" s="14">
        <f t="shared" si="5"/>
        <v>13499.999999999998</v>
      </c>
    </row>
    <row r="31" spans="1:18" x14ac:dyDescent="0.3">
      <c r="A31" s="14" t="s">
        <v>41</v>
      </c>
      <c r="B31" s="20">
        <f t="shared" si="6"/>
        <v>5000.0020000000004</v>
      </c>
      <c r="C31" s="13">
        <v>63200</v>
      </c>
      <c r="D31" s="14">
        <v>0</v>
      </c>
      <c r="E31" s="14">
        <f>'[1]Ins-Malp'!D51</f>
        <v>375.54224385265104</v>
      </c>
      <c r="F31" s="14">
        <f>'[1]Ins-Malp'!E51</f>
        <v>1157.2068982013807</v>
      </c>
      <c r="G31" s="14">
        <f>'[1]Ins-Malp'!F51</f>
        <v>1005.8221909473214</v>
      </c>
      <c r="H31" s="14">
        <f>'[1]Ins-Malp'!G51</f>
        <v>468.70229346248522</v>
      </c>
      <c r="I31" s="14">
        <f>'[1]Ins-Malp'!H51</f>
        <v>158.66067374203635</v>
      </c>
      <c r="J31" s="12">
        <f>'[1]Ins-Malp'!I51</f>
        <v>224.16196162876449</v>
      </c>
      <c r="K31" s="12">
        <f>'[1]Ins-Malp'!J51</f>
        <v>142.64770642865912</v>
      </c>
      <c r="L31" s="14">
        <f>'[1]Ins-Malp'!K51</f>
        <v>165.93940587387127</v>
      </c>
      <c r="M31" s="14">
        <f>'[1]Ins-Malp'!L51</f>
        <v>0</v>
      </c>
      <c r="N31" s="14">
        <f>'[1]Ins-Malp'!M51</f>
        <v>11.644909403694236</v>
      </c>
      <c r="O31" s="14">
        <f>'[1]Ins-Malp'!N51</f>
        <v>0</v>
      </c>
      <c r="P31" s="14">
        <f>'[1]Ins-Malp'!O51</f>
        <v>960.70502580477455</v>
      </c>
      <c r="Q31" s="14">
        <f>'[1]Ins-Malp'!P51</f>
        <v>328.96869065436226</v>
      </c>
      <c r="R31" s="14">
        <f t="shared" si="5"/>
        <v>5000.0020000000004</v>
      </c>
    </row>
    <row r="32" spans="1:18" x14ac:dyDescent="0.3">
      <c r="A32" s="14" t="s">
        <v>42</v>
      </c>
      <c r="B32" s="20">
        <f t="shared" si="6"/>
        <v>300</v>
      </c>
      <c r="C32" s="13">
        <v>63400</v>
      </c>
      <c r="D32" s="14"/>
      <c r="E32" s="14">
        <f>'[1]Ins-Other'!D51</f>
        <v>22.523747663582419</v>
      </c>
      <c r="F32" s="14">
        <f>'[1]Ins-Other'!E51</f>
        <v>69.416630315223244</v>
      </c>
      <c r="G32" s="14">
        <f>'[1]Ins-Other'!F51</f>
        <v>60.340581374810981</v>
      </c>
      <c r="H32" s="14">
        <f>'[1]Ins-Other'!G51</f>
        <v>28.115441613804968</v>
      </c>
      <c r="I32" s="14">
        <f>'[1]Ins-Other'!H51</f>
        <v>9.5184241898175888</v>
      </c>
      <c r="J32" s="14">
        <f>'[1]Ins-Other'!I51</f>
        <v>13.445818158218936</v>
      </c>
      <c r="K32" s="14">
        <f>'[1]Ins-Other'!J51</f>
        <v>8.5569023924104819</v>
      </c>
      <c r="L32" s="14">
        <f>'[1]Ins-Other'!K51</f>
        <v>9.9574807951913566</v>
      </c>
      <c r="M32" s="14">
        <f>'[1]Ins-Other'!L51</f>
        <v>0</v>
      </c>
      <c r="N32" s="14">
        <f>'[1]Ins-Other'!M51</f>
        <v>0.6991276759793964</v>
      </c>
      <c r="O32" s="14">
        <f>'[1]Ins-Other'!N51</f>
        <v>0</v>
      </c>
      <c r="P32" s="14">
        <f>'[1]Ins-Other'!O51</f>
        <v>57.677922646832485</v>
      </c>
      <c r="Q32" s="14">
        <f>'[1]Ins-Other'!P51</f>
        <v>19.74792317412815</v>
      </c>
      <c r="R32" s="14">
        <f t="shared" si="5"/>
        <v>300</v>
      </c>
    </row>
    <row r="33" spans="1:18" x14ac:dyDescent="0.3">
      <c r="A33" s="14" t="s">
        <v>43</v>
      </c>
      <c r="B33" s="14">
        <f t="shared" si="6"/>
        <v>1500</v>
      </c>
      <c r="C33" s="13">
        <v>64300</v>
      </c>
      <c r="D33" s="17">
        <v>500</v>
      </c>
      <c r="E33" s="17">
        <v>100</v>
      </c>
      <c r="F33" s="17">
        <v>200</v>
      </c>
      <c r="G33" s="17">
        <v>600</v>
      </c>
      <c r="H33" s="17">
        <v>100</v>
      </c>
      <c r="I33" s="14"/>
      <c r="J33" s="12"/>
      <c r="K33" s="12"/>
      <c r="L33" s="14"/>
      <c r="M33" s="14"/>
      <c r="N33" s="14"/>
      <c r="O33" s="14"/>
      <c r="P33" s="14"/>
      <c r="Q33" s="14"/>
      <c r="R33" s="14">
        <f t="shared" si="5"/>
        <v>1500</v>
      </c>
    </row>
    <row r="34" spans="1:18" x14ac:dyDescent="0.3">
      <c r="A34" s="12" t="s">
        <v>44</v>
      </c>
      <c r="B34" s="14">
        <v>20000</v>
      </c>
      <c r="C34" s="16">
        <v>64500</v>
      </c>
      <c r="D34" s="12"/>
      <c r="E34" s="12">
        <v>1000</v>
      </c>
      <c r="F34" s="12">
        <v>4000</v>
      </c>
      <c r="G34" s="12">
        <v>2000</v>
      </c>
      <c r="H34" s="12">
        <v>10000</v>
      </c>
      <c r="I34" s="12">
        <v>1000</v>
      </c>
      <c r="J34" s="12">
        <v>1000</v>
      </c>
      <c r="K34" s="12">
        <v>1000</v>
      </c>
      <c r="L34" s="12"/>
      <c r="M34" s="12"/>
      <c r="N34" s="12"/>
      <c r="O34" s="12"/>
      <c r="P34" s="12"/>
      <c r="Q34" s="12"/>
      <c r="R34" s="14">
        <f t="shared" si="5"/>
        <v>20000</v>
      </c>
    </row>
    <row r="35" spans="1:18" x14ac:dyDescent="0.3">
      <c r="A35" s="14" t="s">
        <v>45</v>
      </c>
      <c r="B35" s="14">
        <f t="shared" si="6"/>
        <v>7076.0999999999995</v>
      </c>
      <c r="C35" s="13">
        <v>64700</v>
      </c>
      <c r="D35" s="14"/>
      <c r="E35" s="14">
        <v>91.73</v>
      </c>
      <c r="F35" s="14">
        <v>227.66</v>
      </c>
      <c r="G35" s="14">
        <v>177.94</v>
      </c>
      <c r="H35" s="14">
        <v>75.91</v>
      </c>
      <c r="I35" s="14">
        <v>25.66</v>
      </c>
      <c r="J35" s="12">
        <v>31.37</v>
      </c>
      <c r="K35" s="12">
        <v>25.41</v>
      </c>
      <c r="L35" s="14">
        <v>18.86</v>
      </c>
      <c r="M35" s="14">
        <v>5946.86</v>
      </c>
      <c r="N35" s="14">
        <v>244.7</v>
      </c>
      <c r="O35" s="14"/>
      <c r="P35" s="14">
        <v>210</v>
      </c>
      <c r="Q35" s="14"/>
      <c r="R35" s="14">
        <f t="shared" si="5"/>
        <v>7076.0999999999995</v>
      </c>
    </row>
    <row r="36" spans="1:18" x14ac:dyDescent="0.3">
      <c r="A36" s="14" t="s">
        <v>46</v>
      </c>
      <c r="B36" s="20">
        <f t="shared" si="6"/>
        <v>47500</v>
      </c>
      <c r="C36" s="13">
        <v>66000</v>
      </c>
      <c r="D36" s="14">
        <f>'[1]Office supplies'!C47</f>
        <v>4562.5</v>
      </c>
      <c r="E36" s="14">
        <f>'[1]Office supplies'!D47</f>
        <v>3225</v>
      </c>
      <c r="F36" s="14">
        <f>'[1]Office supplies'!E47</f>
        <v>9937.5</v>
      </c>
      <c r="G36" s="14">
        <f>'[1]Office supplies'!F47</f>
        <v>8637.5</v>
      </c>
      <c r="H36" s="14">
        <f>'[1]Office supplies'!G47</f>
        <v>4025</v>
      </c>
      <c r="I36" s="14">
        <f>'[1]Office supplies'!H47</f>
        <v>1362.5</v>
      </c>
      <c r="J36" s="12">
        <f>'[1]Office supplies'!I47</f>
        <v>1925</v>
      </c>
      <c r="K36" s="12">
        <f>'[1]Office supplies'!J47</f>
        <v>1225</v>
      </c>
      <c r="L36" s="14">
        <f>'[1]Office supplies'!K47</f>
        <v>1425</v>
      </c>
      <c r="M36" s="14">
        <f>'[1]Office supplies'!L47</f>
        <v>0</v>
      </c>
      <c r="N36" s="14">
        <f>'[1]Office supplies'!M47</f>
        <v>100</v>
      </c>
      <c r="O36" s="14">
        <f>'[1]Office supplies'!N47</f>
        <v>0</v>
      </c>
      <c r="P36" s="14">
        <f>'[1]Office supplies'!O47</f>
        <v>8250</v>
      </c>
      <c r="Q36" s="14">
        <f>'[1]Office supplies'!P47</f>
        <v>2825</v>
      </c>
      <c r="R36" s="14">
        <f t="shared" si="5"/>
        <v>47500</v>
      </c>
    </row>
    <row r="37" spans="1:18" x14ac:dyDescent="0.3">
      <c r="A37" s="19" t="s">
        <v>47</v>
      </c>
      <c r="B37" s="17">
        <f t="shared" si="6"/>
        <v>13028.56</v>
      </c>
      <c r="C37" s="18">
        <v>66100</v>
      </c>
      <c r="D37" s="17"/>
      <c r="E37" s="17">
        <v>857.14</v>
      </c>
      <c r="F37" s="17">
        <v>2571.4299999999998</v>
      </c>
      <c r="G37" s="17">
        <v>857.14</v>
      </c>
      <c r="H37" s="17"/>
      <c r="I37" s="17"/>
      <c r="J37" s="19">
        <v>857.14</v>
      </c>
      <c r="K37" s="19">
        <v>3428.57</v>
      </c>
      <c r="L37" s="17">
        <v>857.14</v>
      </c>
      <c r="M37" s="17">
        <v>3600</v>
      </c>
      <c r="N37" s="17">
        <v>0</v>
      </c>
      <c r="O37" s="17">
        <v>0</v>
      </c>
      <c r="P37" s="17">
        <v>0</v>
      </c>
      <c r="Q37" s="17"/>
      <c r="R37" s="17">
        <f t="shared" si="5"/>
        <v>13028.56</v>
      </c>
    </row>
    <row r="38" spans="1:18" x14ac:dyDescent="0.3">
      <c r="A38" s="14" t="s">
        <v>48</v>
      </c>
      <c r="B38" s="20">
        <f t="shared" si="6"/>
        <v>3599.9956000000002</v>
      </c>
      <c r="C38" s="13">
        <v>66300</v>
      </c>
      <c r="D38" s="14">
        <f>[1]Postage!C47</f>
        <v>345.80089999999996</v>
      </c>
      <c r="E38" s="14">
        <f>[1]Postage!D47</f>
        <v>244.42229999999998</v>
      </c>
      <c r="F38" s="14">
        <f>[1]Postage!E47</f>
        <v>753.14779999999996</v>
      </c>
      <c r="G38" s="14">
        <f>[1]Postage!F47</f>
        <v>654.63569999999993</v>
      </c>
      <c r="H38" s="14">
        <f>[1]Postage!G47</f>
        <v>305.05250000000001</v>
      </c>
      <c r="I38" s="14">
        <f>[1]Postage!H47</f>
        <v>103.26400000000001</v>
      </c>
      <c r="J38" s="14">
        <f>[1]Postage!I47</f>
        <v>145.89659999999998</v>
      </c>
      <c r="K38" s="14">
        <f>[1]Postage!J47</f>
        <v>92.843000000000004</v>
      </c>
      <c r="L38" s="14">
        <f>[1]Postage!K47</f>
        <v>108.00180000000002</v>
      </c>
      <c r="M38" s="14">
        <f>[1]Postage!L47</f>
        <v>0</v>
      </c>
      <c r="N38" s="14">
        <f>[1]Postage!M47</f>
        <v>7.5792000000000002</v>
      </c>
      <c r="O38" s="14">
        <f>[1]Postage!N47</f>
        <v>0</v>
      </c>
      <c r="P38" s="14">
        <f>[1]Postage!O47</f>
        <v>625.26179999999999</v>
      </c>
      <c r="Q38" s="14">
        <f>[1]Postage!P47</f>
        <v>214.09000000000003</v>
      </c>
      <c r="R38" s="14">
        <f t="shared" si="5"/>
        <v>3599.9956000000002</v>
      </c>
    </row>
    <row r="39" spans="1:18" x14ac:dyDescent="0.3">
      <c r="A39" s="19" t="s">
        <v>49</v>
      </c>
      <c r="B39" s="17">
        <f t="shared" si="6"/>
        <v>53322.94</v>
      </c>
      <c r="C39" s="24">
        <v>66900</v>
      </c>
      <c r="D39" s="19"/>
      <c r="E39" s="19">
        <v>881.14</v>
      </c>
      <c r="F39" s="19">
        <v>7080.33</v>
      </c>
      <c r="G39" s="19">
        <v>5759.83</v>
      </c>
      <c r="H39" s="19">
        <v>1505.23</v>
      </c>
      <c r="I39" s="19">
        <v>1707.26</v>
      </c>
      <c r="J39" s="19"/>
      <c r="K39" s="19"/>
      <c r="L39" s="19"/>
      <c r="M39" s="19">
        <v>3346.29</v>
      </c>
      <c r="N39" s="19">
        <v>33042.86</v>
      </c>
      <c r="O39" s="19"/>
      <c r="P39" s="19"/>
      <c r="Q39" s="19"/>
      <c r="R39" s="17">
        <f t="shared" si="5"/>
        <v>53322.94</v>
      </c>
    </row>
    <row r="40" spans="1:18" x14ac:dyDescent="0.3">
      <c r="A40" s="12" t="s">
        <v>50</v>
      </c>
      <c r="B40" s="14">
        <f t="shared" si="6"/>
        <v>2700</v>
      </c>
      <c r="C40" s="13">
        <v>66800</v>
      </c>
      <c r="D40" s="14">
        <v>0</v>
      </c>
      <c r="E40" s="14">
        <f>[1]Printing!D51</f>
        <v>202.7906546057585</v>
      </c>
      <c r="F40" s="14">
        <f>[1]Printing!E51</f>
        <v>624.86987268851658</v>
      </c>
      <c r="G40" s="14">
        <f>[1]Printing!F51</f>
        <v>543.12793528819475</v>
      </c>
      <c r="H40" s="14">
        <f>[1]Printing!G51</f>
        <v>253.09172593153303</v>
      </c>
      <c r="I40" s="14">
        <f>[1]Printing!H51</f>
        <v>85.673788010861799</v>
      </c>
      <c r="J40" s="12">
        <f>[1]Printing!I51</f>
        <v>121.04727907426962</v>
      </c>
      <c r="K40" s="12">
        <f>[1]Printing!J51</f>
        <v>77.027854060415862</v>
      </c>
      <c r="L40" s="14">
        <f>[1]Printing!K51</f>
        <v>89.603757988337208</v>
      </c>
      <c r="M40" s="14">
        <f>[1]Printing!L51</f>
        <v>0</v>
      </c>
      <c r="N40" s="14">
        <f>[1]Printing!M51</f>
        <v>6.2881732149094454</v>
      </c>
      <c r="O40" s="12">
        <f>[1]Printing!N51</f>
        <v>0</v>
      </c>
      <c r="P40" s="14">
        <f>[1]Printing!O51</f>
        <v>518.82219106043738</v>
      </c>
      <c r="Q40" s="14">
        <f>[1]Printing!P51</f>
        <v>177.65676807676587</v>
      </c>
      <c r="R40" s="14">
        <f t="shared" si="5"/>
        <v>2700</v>
      </c>
    </row>
    <row r="41" spans="1:18" x14ac:dyDescent="0.3">
      <c r="A41" s="17" t="s">
        <v>51</v>
      </c>
      <c r="B41" s="17">
        <f t="shared" si="6"/>
        <v>0</v>
      </c>
      <c r="C41" s="18">
        <v>67000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9">
        <v>0</v>
      </c>
      <c r="K41" s="19">
        <v>0</v>
      </c>
      <c r="L41" s="17">
        <v>0</v>
      </c>
      <c r="M41" s="17">
        <v>0</v>
      </c>
      <c r="N41" s="17">
        <v>0</v>
      </c>
      <c r="O41" s="17">
        <v>0</v>
      </c>
      <c r="P41" s="17"/>
      <c r="Q41" s="17"/>
      <c r="R41" s="17">
        <f t="shared" si="5"/>
        <v>0</v>
      </c>
    </row>
    <row r="42" spans="1:18" x14ac:dyDescent="0.3">
      <c r="A42" s="14" t="s">
        <v>52</v>
      </c>
      <c r="B42" s="20">
        <f t="shared" si="6"/>
        <v>192665</v>
      </c>
      <c r="C42" s="13">
        <v>67400</v>
      </c>
      <c r="D42" s="14">
        <v>0</v>
      </c>
      <c r="E42" s="14">
        <f>[1]Rent!D51</f>
        <v>14571.781703247889</v>
      </c>
      <c r="F42" s="14">
        <f>[1]Rent!E51</f>
        <v>44426.958116571717</v>
      </c>
      <c r="G42" s="14">
        <f>[1]Rent!F51</f>
        <v>37879.021639702929</v>
      </c>
      <c r="H42" s="14">
        <f>[1]Rent!G51</f>
        <v>17665.294745583593</v>
      </c>
      <c r="I42" s="14">
        <f>[1]Rent!H51</f>
        <v>6151.5000554890375</v>
      </c>
      <c r="J42" s="12">
        <f>[1]Rent!I51</f>
        <v>8345.7627364655345</v>
      </c>
      <c r="K42" s="12">
        <f>[1]Rent!J51</f>
        <v>5305.8317141462439</v>
      </c>
      <c r="L42" s="14">
        <f>[1]Rent!K51</f>
        <v>6384.1728537632662</v>
      </c>
      <c r="M42" s="14">
        <f>[1]Rent!L51</f>
        <v>0</v>
      </c>
      <c r="N42" s="12">
        <f>[1]Rent!M51</f>
        <v>439.53786971114073</v>
      </c>
      <c r="O42" s="14">
        <f>[1]Rent!N51</f>
        <v>0</v>
      </c>
      <c r="P42" s="14">
        <f>[1]Rent!O51</f>
        <v>38979.351550628729</v>
      </c>
      <c r="Q42" s="14">
        <f>[1]Rent!P51</f>
        <v>12515.787014689913</v>
      </c>
      <c r="R42" s="14">
        <f t="shared" si="5"/>
        <v>192665</v>
      </c>
    </row>
    <row r="43" spans="1:18" x14ac:dyDescent="0.3">
      <c r="A43" s="22" t="s">
        <v>53</v>
      </c>
      <c r="B43" s="22">
        <f t="shared" si="6"/>
        <v>1750</v>
      </c>
      <c r="C43" s="25">
        <v>67600</v>
      </c>
      <c r="D43" s="22"/>
      <c r="E43" s="22">
        <v>150</v>
      </c>
      <c r="F43" s="22">
        <v>200</v>
      </c>
      <c r="G43" s="22">
        <v>200</v>
      </c>
      <c r="H43" s="22">
        <v>100</v>
      </c>
      <c r="I43" s="22">
        <v>75</v>
      </c>
      <c r="J43" s="26">
        <v>25</v>
      </c>
      <c r="K43" s="26">
        <v>0</v>
      </c>
      <c r="L43" s="22">
        <v>0</v>
      </c>
      <c r="M43" s="22">
        <v>750</v>
      </c>
      <c r="N43" s="22"/>
      <c r="O43" s="22"/>
      <c r="P43" s="22">
        <v>200</v>
      </c>
      <c r="Q43" s="22">
        <v>50</v>
      </c>
      <c r="R43" s="22">
        <f t="shared" si="5"/>
        <v>1750</v>
      </c>
    </row>
    <row r="44" spans="1:18" x14ac:dyDescent="0.3">
      <c r="A44" s="12" t="s">
        <v>54</v>
      </c>
      <c r="B44" s="17">
        <f t="shared" si="6"/>
        <v>0</v>
      </c>
      <c r="C44" s="18">
        <v>67700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>
        <f t="shared" si="5"/>
        <v>0</v>
      </c>
    </row>
    <row r="45" spans="1:18" x14ac:dyDescent="0.3">
      <c r="A45" s="22" t="s">
        <v>55</v>
      </c>
      <c r="B45" s="22">
        <f t="shared" si="6"/>
        <v>3620</v>
      </c>
      <c r="C45" s="25">
        <v>68000</v>
      </c>
      <c r="D45" s="22"/>
      <c r="E45" s="22">
        <v>300</v>
      </c>
      <c r="F45" s="22">
        <v>1310</v>
      </c>
      <c r="G45" s="22">
        <v>850</v>
      </c>
      <c r="H45" s="22">
        <v>300</v>
      </c>
      <c r="I45" s="22">
        <v>60</v>
      </c>
      <c r="J45" s="26">
        <v>0</v>
      </c>
      <c r="K45" s="26">
        <v>50</v>
      </c>
      <c r="L45" s="22">
        <v>100</v>
      </c>
      <c r="M45" s="22">
        <v>0</v>
      </c>
      <c r="N45" s="22">
        <v>0</v>
      </c>
      <c r="O45" s="22">
        <v>0</v>
      </c>
      <c r="P45" s="22">
        <v>600</v>
      </c>
      <c r="Q45" s="22">
        <v>50</v>
      </c>
      <c r="R45" s="22">
        <f t="shared" si="5"/>
        <v>3620</v>
      </c>
    </row>
    <row r="46" spans="1:18" x14ac:dyDescent="0.3">
      <c r="A46" s="14" t="s">
        <v>56</v>
      </c>
      <c r="B46" s="20">
        <f t="shared" si="6"/>
        <v>29000.000000000004</v>
      </c>
      <c r="C46" s="13">
        <v>68300</v>
      </c>
      <c r="D46" s="14">
        <f>[1]Telephone!C47</f>
        <v>2785.5263157894733</v>
      </c>
      <c r="E46" s="14">
        <f>[1]Telephone!D47</f>
        <v>1968.9473684210527</v>
      </c>
      <c r="F46" s="14">
        <f>[1]Telephone!E47</f>
        <v>6067.105263157895</v>
      </c>
      <c r="G46" s="14">
        <f>[1]Telephone!F47</f>
        <v>5273.4210526315792</v>
      </c>
      <c r="H46" s="14">
        <f>[1]Telephone!G47</f>
        <v>2457.3684210526317</v>
      </c>
      <c r="I46" s="14">
        <f>[1]Telephone!H47</f>
        <v>831.84210526315792</v>
      </c>
      <c r="J46" s="12">
        <f>[1]Telephone!I47</f>
        <v>1175.2631578947369</v>
      </c>
      <c r="K46" s="12">
        <f>[1]Telephone!J47</f>
        <v>747.89473684210509</v>
      </c>
      <c r="L46" s="14">
        <f>[1]Telephone!K47</f>
        <v>870.00000000000011</v>
      </c>
      <c r="M46" s="14">
        <f>[1]Telephone!L47</f>
        <v>0</v>
      </c>
      <c r="N46" s="14">
        <f>[1]Telephone!M47</f>
        <v>61.052631578947363</v>
      </c>
      <c r="O46" s="14">
        <f>[1]Telephone!N47</f>
        <v>0</v>
      </c>
      <c r="P46" s="14">
        <f>[1]Telephone!O47</f>
        <v>5036.8421052631584</v>
      </c>
      <c r="Q46" s="14">
        <f>[1]Telephone!P47</f>
        <v>1724.7368421052631</v>
      </c>
      <c r="R46" s="14">
        <f t="shared" si="5"/>
        <v>29000.000000000004</v>
      </c>
    </row>
    <row r="47" spans="1:18" x14ac:dyDescent="0.3">
      <c r="A47" s="17" t="s">
        <v>57</v>
      </c>
      <c r="B47" s="27">
        <f t="shared" si="6"/>
        <v>1500</v>
      </c>
      <c r="C47" s="18">
        <v>68700</v>
      </c>
      <c r="D47" s="17">
        <v>1000</v>
      </c>
      <c r="E47" s="17">
        <v>0</v>
      </c>
      <c r="F47" s="17">
        <v>0</v>
      </c>
      <c r="G47" s="17">
        <v>500</v>
      </c>
      <c r="H47" s="17">
        <v>0</v>
      </c>
      <c r="I47" s="17">
        <v>0</v>
      </c>
      <c r="J47" s="19">
        <v>0</v>
      </c>
      <c r="K47" s="19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/>
      <c r="R47" s="17">
        <f t="shared" si="5"/>
        <v>1500</v>
      </c>
    </row>
    <row r="48" spans="1:18" x14ac:dyDescent="0.3">
      <c r="A48" s="19" t="s">
        <v>58</v>
      </c>
      <c r="B48" s="27">
        <f t="shared" si="6"/>
        <v>13500</v>
      </c>
      <c r="C48" s="18">
        <v>68750</v>
      </c>
      <c r="D48" s="17">
        <f>'[1]Training &amp; out state travel'!C94</f>
        <v>1022.138</v>
      </c>
      <c r="E48" s="17">
        <f>'[1]Training &amp; out state travel'!D94</f>
        <v>956.56799999999987</v>
      </c>
      <c r="F48" s="17">
        <f>'[1]Training &amp; out state travel'!E94</f>
        <v>2842.7108000000003</v>
      </c>
      <c r="G48" s="17">
        <f>'[1]Training &amp; out state travel'!F94</f>
        <v>2383.7087999999999</v>
      </c>
      <c r="H48" s="17">
        <f>'[1]Training &amp; out state travel'!G94</f>
        <v>1157.1408000000001</v>
      </c>
      <c r="I48" s="17">
        <f>'[1]Training &amp; out state travel'!H94</f>
        <v>385.71309999999994</v>
      </c>
      <c r="J48" s="17">
        <f>'[1]Training &amp; out state travel'!I94</f>
        <v>543.85739999999998</v>
      </c>
      <c r="K48" s="17">
        <f>'[1]Training &amp; out state travel'!J94</f>
        <v>343.28449999999998</v>
      </c>
      <c r="L48" s="17">
        <f>'[1]Training &amp; out state travel'!K94</f>
        <v>416.56870000000004</v>
      </c>
      <c r="M48" s="17">
        <f>'[1]Training &amp; out state travel'!L94</f>
        <v>0</v>
      </c>
      <c r="N48" s="17">
        <f>'[1]Training &amp; out state travel'!M94</f>
        <v>30.857099999999999</v>
      </c>
      <c r="O48" s="17">
        <f>'[1]Training &amp; out state travel'!N94</f>
        <v>0</v>
      </c>
      <c r="P48" s="17">
        <f>'[1]Training &amp; out state travel'!O94</f>
        <v>2545.748</v>
      </c>
      <c r="Q48" s="17">
        <f>'[1]Training &amp; out state travel'!P94</f>
        <v>871.70480000000009</v>
      </c>
      <c r="R48" s="17">
        <f t="shared" si="5"/>
        <v>13500</v>
      </c>
    </row>
    <row r="49" spans="1:18" x14ac:dyDescent="0.3">
      <c r="A49" s="17" t="s">
        <v>59</v>
      </c>
      <c r="B49" s="27">
        <f t="shared" si="6"/>
        <v>3500</v>
      </c>
      <c r="C49" s="18">
        <v>69101</v>
      </c>
      <c r="D49" s="17">
        <v>2000</v>
      </c>
      <c r="E49" s="17">
        <v>0</v>
      </c>
      <c r="F49" s="17">
        <v>0</v>
      </c>
      <c r="G49" s="17">
        <v>1500</v>
      </c>
      <c r="H49" s="17">
        <v>0</v>
      </c>
      <c r="I49" s="17">
        <v>0</v>
      </c>
      <c r="J49" s="19">
        <v>0</v>
      </c>
      <c r="K49" s="19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/>
      <c r="R49" s="17">
        <f t="shared" si="5"/>
        <v>3500</v>
      </c>
    </row>
    <row r="50" spans="1:18" x14ac:dyDescent="0.3">
      <c r="A50" s="22" t="s">
        <v>60</v>
      </c>
      <c r="B50" s="28">
        <f t="shared" si="6"/>
        <v>63000</v>
      </c>
      <c r="C50" s="25">
        <v>69102</v>
      </c>
      <c r="D50" s="22">
        <v>1260</v>
      </c>
      <c r="E50" s="22">
        <v>2520</v>
      </c>
      <c r="F50" s="22">
        <v>18900</v>
      </c>
      <c r="G50" s="22">
        <v>12600</v>
      </c>
      <c r="H50" s="22">
        <v>6930</v>
      </c>
      <c r="I50" s="22">
        <v>1575</v>
      </c>
      <c r="J50" s="26">
        <v>1260</v>
      </c>
      <c r="K50" s="26">
        <v>1260</v>
      </c>
      <c r="L50" s="26">
        <v>1260</v>
      </c>
      <c r="M50" s="22">
        <v>1260</v>
      </c>
      <c r="N50" s="22">
        <v>0</v>
      </c>
      <c r="O50" s="22">
        <v>0</v>
      </c>
      <c r="P50" s="22">
        <v>12915</v>
      </c>
      <c r="Q50" s="22">
        <v>1260</v>
      </c>
      <c r="R50" s="22">
        <f t="shared" si="5"/>
        <v>63000</v>
      </c>
    </row>
    <row r="51" spans="1:18" x14ac:dyDescent="0.3">
      <c r="A51" s="17" t="s">
        <v>61</v>
      </c>
      <c r="B51" s="27">
        <f t="shared" si="6"/>
        <v>2000</v>
      </c>
      <c r="C51" s="18">
        <v>69201</v>
      </c>
      <c r="D51" s="17">
        <v>1000</v>
      </c>
      <c r="E51" s="17">
        <v>0</v>
      </c>
      <c r="F51" s="17">
        <v>0</v>
      </c>
      <c r="G51" s="17">
        <v>1000</v>
      </c>
      <c r="H51" s="17">
        <v>0</v>
      </c>
      <c r="I51" s="17">
        <v>0</v>
      </c>
      <c r="J51" s="19">
        <v>0</v>
      </c>
      <c r="K51" s="19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/>
      <c r="R51" s="17">
        <f t="shared" si="5"/>
        <v>2000</v>
      </c>
    </row>
    <row r="52" spans="1:18" x14ac:dyDescent="0.3">
      <c r="A52" s="19" t="s">
        <v>62</v>
      </c>
      <c r="B52" s="27">
        <f t="shared" si="6"/>
        <v>40000</v>
      </c>
      <c r="C52" s="18">
        <v>69202</v>
      </c>
      <c r="D52" s="17">
        <f>'[1]Training &amp; out state travel'!V94</f>
        <v>3028.5690000000004</v>
      </c>
      <c r="E52" s="17">
        <f>'[1]Training &amp; out state travel'!W94</f>
        <v>2834.2779999999998</v>
      </c>
      <c r="F52" s="17">
        <f>'[1]Training &amp; out state travel'!X94</f>
        <v>8422.8541999999998</v>
      </c>
      <c r="G52" s="17">
        <f>'[1]Training &amp; out state travel'!Y94</f>
        <v>7062.8559000000005</v>
      </c>
      <c r="H52" s="17">
        <f>'[1]Training &amp; out state travel'!Z94</f>
        <v>3428.5685000000003</v>
      </c>
      <c r="I52" s="17">
        <f>'[1]Training &amp; out state travel'!AA94</f>
        <v>1142.8559</v>
      </c>
      <c r="J52" s="17">
        <f>'[1]Training &amp; out state travel'!AB94</f>
        <v>1611.4275999999998</v>
      </c>
      <c r="K52" s="17">
        <f>'[1]Training &amp; out state travel'!AC94</f>
        <v>1017.1417999999999</v>
      </c>
      <c r="L52" s="17">
        <f>'[1]Training &amp; out state travel'!AD94</f>
        <v>1234.2869000000001</v>
      </c>
      <c r="M52" s="17">
        <f>'[1]Training &amp; out state travel'!AE94</f>
        <v>0</v>
      </c>
      <c r="N52" s="17">
        <f>'[1]Training &amp; out state travel'!AF94</f>
        <v>91.428799999999995</v>
      </c>
      <c r="O52" s="17">
        <f>'[1]Training &amp; out state travel'!AG94</f>
        <v>0</v>
      </c>
      <c r="P52" s="17">
        <f>'[1]Training &amp; out state travel'!AH94</f>
        <v>7542.8719999999994</v>
      </c>
      <c r="Q52" s="17">
        <f>'[1]Training &amp; out state travel'!AI94</f>
        <v>2582.8613999999998</v>
      </c>
      <c r="R52" s="17">
        <f t="shared" si="5"/>
        <v>40000</v>
      </c>
    </row>
    <row r="53" spans="1:18" x14ac:dyDescent="0.3">
      <c r="A53" s="17" t="s">
        <v>63</v>
      </c>
      <c r="B53" s="17">
        <f>SUM(B21:B52)</f>
        <v>684108.59759999998</v>
      </c>
      <c r="C53" s="18"/>
      <c r="D53" s="17">
        <f t="shared" ref="D53:Q53" si="7">SUM(D21:D52)</f>
        <v>36104.534215789477</v>
      </c>
      <c r="E53" s="17">
        <f t="shared" si="7"/>
        <v>40474.745056109517</v>
      </c>
      <c r="F53" s="17">
        <f t="shared" si="7"/>
        <v>142059.39551923703</v>
      </c>
      <c r="G53" s="17">
        <f t="shared" si="7"/>
        <v>116588.79458131411</v>
      </c>
      <c r="H53" s="17">
        <f t="shared" si="7"/>
        <v>62417.554673408595</v>
      </c>
      <c r="I53" s="17">
        <f t="shared" si="7"/>
        <v>18625.905815479575</v>
      </c>
      <c r="J53" s="17">
        <f t="shared" si="7"/>
        <v>22396.134538185506</v>
      </c>
      <c r="K53" s="17">
        <f t="shared" si="7"/>
        <v>18243.594949421466</v>
      </c>
      <c r="L53" s="17">
        <f t="shared" si="7"/>
        <v>16649.600106064267</v>
      </c>
      <c r="M53" s="17">
        <f t="shared" si="7"/>
        <v>16403.150000000001</v>
      </c>
      <c r="N53" s="17">
        <f t="shared" si="7"/>
        <v>64240.686668053459</v>
      </c>
      <c r="O53" s="17">
        <f t="shared" si="7"/>
        <v>0</v>
      </c>
      <c r="P53" s="17">
        <f t="shared" si="7"/>
        <v>101858.8416380166</v>
      </c>
      <c r="Q53" s="17">
        <f t="shared" si="7"/>
        <v>28045.659838920394</v>
      </c>
      <c r="R53" s="17">
        <f>SUM(D53:Q53)</f>
        <v>684108.5976000001</v>
      </c>
    </row>
    <row r="54" spans="1:18" x14ac:dyDescent="0.3">
      <c r="A54" s="17"/>
      <c r="B54" s="17">
        <f>+B53/B10</f>
        <v>0.18763207176281146</v>
      </c>
      <c r="C54" s="18"/>
      <c r="D54" s="17"/>
      <c r="E54" s="17"/>
      <c r="F54" s="17"/>
      <c r="G54" s="17"/>
      <c r="H54" s="17"/>
      <c r="I54" s="17"/>
      <c r="J54" s="19"/>
      <c r="K54" s="19"/>
      <c r="L54" s="17"/>
      <c r="M54" s="17"/>
      <c r="N54" s="17"/>
      <c r="O54" s="17"/>
      <c r="P54" s="17"/>
      <c r="Q54" s="17"/>
      <c r="R54" s="17"/>
    </row>
    <row r="55" spans="1:18" x14ac:dyDescent="0.3">
      <c r="A55" s="17" t="s">
        <v>64</v>
      </c>
      <c r="B55" s="17">
        <f>+B16+B53</f>
        <v>3086931.4146701563</v>
      </c>
      <c r="C55" s="18"/>
      <c r="D55" s="17">
        <f t="shared" ref="D55:R55" si="8">+D16+D53</f>
        <v>255529.5754978811</v>
      </c>
      <c r="E55" s="17">
        <f t="shared" si="8"/>
        <v>210253.63519382535</v>
      </c>
      <c r="F55" s="17">
        <f t="shared" si="8"/>
        <v>656932.02661289857</v>
      </c>
      <c r="G55" s="17">
        <f t="shared" si="8"/>
        <v>560023.99126162543</v>
      </c>
      <c r="H55" s="17">
        <f t="shared" si="8"/>
        <v>272637.33902765554</v>
      </c>
      <c r="I55" s="17">
        <f t="shared" si="8"/>
        <v>89608.165488745581</v>
      </c>
      <c r="J55" s="19">
        <f t="shared" si="8"/>
        <v>124407.66989453891</v>
      </c>
      <c r="K55" s="19">
        <f t="shared" si="8"/>
        <v>82006.868068267097</v>
      </c>
      <c r="L55" s="17">
        <f t="shared" si="8"/>
        <v>96392.745639820962</v>
      </c>
      <c r="M55" s="17">
        <f t="shared" si="8"/>
        <v>16403.150000000001</v>
      </c>
      <c r="N55" s="17">
        <f t="shared" si="8"/>
        <v>70256.063150954404</v>
      </c>
      <c r="O55" s="17">
        <f t="shared" si="8"/>
        <v>0</v>
      </c>
      <c r="P55" s="17">
        <f t="shared" si="8"/>
        <v>496767.75250010751</v>
      </c>
      <c r="Q55" s="17">
        <f t="shared" si="8"/>
        <v>155712.43233383581</v>
      </c>
      <c r="R55" s="17">
        <f t="shared" si="8"/>
        <v>3086931.4146701563</v>
      </c>
    </row>
    <row r="56" spans="1:18" x14ac:dyDescent="0.3">
      <c r="A56" s="29"/>
      <c r="B56" s="29"/>
      <c r="C56" s="30"/>
      <c r="D56" s="29"/>
      <c r="E56" s="29"/>
      <c r="F56" s="29"/>
      <c r="G56" s="29"/>
      <c r="H56" s="29"/>
      <c r="I56" s="29"/>
      <c r="J56" s="31"/>
      <c r="K56" s="31"/>
      <c r="L56" s="29"/>
      <c r="M56" s="29"/>
      <c r="N56" s="29"/>
      <c r="O56" s="29"/>
      <c r="P56" s="29"/>
      <c r="Q56" s="29"/>
      <c r="R56" s="29"/>
    </row>
    <row r="57" spans="1:18" x14ac:dyDescent="0.3">
      <c r="A57" s="17" t="s">
        <v>65</v>
      </c>
      <c r="B57" s="17">
        <f>+B10-B55</f>
        <v>559079.58532984369</v>
      </c>
      <c r="C57" s="18"/>
      <c r="D57" s="17">
        <f t="shared" ref="D57:R57" si="9">+D10-D55</f>
        <v>-255529.5754978811</v>
      </c>
      <c r="E57" s="17">
        <f t="shared" si="9"/>
        <v>22463.36480617465</v>
      </c>
      <c r="F57" s="17">
        <f t="shared" si="9"/>
        <v>79300.973387101432</v>
      </c>
      <c r="G57" s="17">
        <f t="shared" si="9"/>
        <v>230726.00873837457</v>
      </c>
      <c r="H57" s="17">
        <f t="shared" si="9"/>
        <v>28922.660972344456</v>
      </c>
      <c r="I57" s="17">
        <f t="shared" si="9"/>
        <v>10412.834511254419</v>
      </c>
      <c r="J57" s="19">
        <f t="shared" si="9"/>
        <v>12604.330105461093</v>
      </c>
      <c r="K57" s="19">
        <f t="shared" si="9"/>
        <v>12578.131931732903</v>
      </c>
      <c r="L57" s="17">
        <f t="shared" si="9"/>
        <v>31816.254360179038</v>
      </c>
      <c r="M57" s="17">
        <f t="shared" si="9"/>
        <v>3596.8499999999985</v>
      </c>
      <c r="N57" s="17">
        <f t="shared" si="9"/>
        <v>29743.936849045596</v>
      </c>
      <c r="O57" s="17">
        <f t="shared" si="9"/>
        <v>0</v>
      </c>
      <c r="P57" s="17">
        <f t="shared" si="9"/>
        <v>258156.24749989249</v>
      </c>
      <c r="Q57" s="17">
        <f t="shared" si="9"/>
        <v>94287.567666164192</v>
      </c>
      <c r="R57" s="17">
        <f t="shared" si="9"/>
        <v>559079.58532984369</v>
      </c>
    </row>
    <row r="58" spans="1:18" x14ac:dyDescent="0.3">
      <c r="A58" s="29"/>
      <c r="B58" s="29"/>
      <c r="C58" s="30"/>
      <c r="D58" s="29"/>
      <c r="E58" s="29"/>
      <c r="F58" s="29"/>
      <c r="G58" s="29"/>
      <c r="H58" s="29"/>
      <c r="I58" s="29"/>
      <c r="J58" s="31"/>
      <c r="K58" s="31"/>
      <c r="L58" s="29"/>
      <c r="M58" s="29"/>
      <c r="N58" s="29"/>
      <c r="O58" s="29"/>
      <c r="P58" s="29"/>
      <c r="Q58" s="29"/>
      <c r="R58" s="29"/>
    </row>
    <row r="59" spans="1:18" x14ac:dyDescent="0.3">
      <c r="A59" s="17" t="s">
        <v>66</v>
      </c>
      <c r="B59" s="17"/>
      <c r="C59" s="18">
        <v>69900</v>
      </c>
      <c r="D59" s="17">
        <f>+D55</f>
        <v>255529.5754978811</v>
      </c>
      <c r="E59" s="17">
        <f>+(E55)*$B$65</f>
        <v>20079.31937490702</v>
      </c>
      <c r="F59" s="17">
        <f>+(F55)*B65</f>
        <v>62737.312283829124</v>
      </c>
      <c r="G59" s="17">
        <f t="shared" ref="G59:Q59" si="10">+(G55)*$B$65</f>
        <v>53482.550100910456</v>
      </c>
      <c r="H59" s="17">
        <f t="shared" si="10"/>
        <v>26036.991935071506</v>
      </c>
      <c r="I59" s="17">
        <f t="shared" si="10"/>
        <v>8557.6212358438406</v>
      </c>
      <c r="J59" s="19">
        <f t="shared" si="10"/>
        <v>11880.989996665763</v>
      </c>
      <c r="K59" s="19">
        <f t="shared" si="10"/>
        <v>7831.6938176151789</v>
      </c>
      <c r="L59" s="17">
        <f t="shared" si="10"/>
        <v>9205.5517772231233</v>
      </c>
      <c r="M59" s="17">
        <f t="shared" si="10"/>
        <v>1566.5084092404729</v>
      </c>
      <c r="N59" s="17">
        <f t="shared" si="10"/>
        <v>6709.4865148523177</v>
      </c>
      <c r="O59" s="17">
        <f t="shared" si="10"/>
        <v>0</v>
      </c>
      <c r="P59" s="17">
        <f t="shared" si="10"/>
        <v>47441.550051722283</v>
      </c>
      <c r="Q59" s="17">
        <f t="shared" si="10"/>
        <v>14870.60928384133</v>
      </c>
      <c r="R59" s="17">
        <f>SUM(E59:P59)</f>
        <v>255529.5754978811</v>
      </c>
    </row>
    <row r="60" spans="1:18" x14ac:dyDescent="0.3">
      <c r="A60" s="17" t="s">
        <v>64</v>
      </c>
      <c r="B60" s="17"/>
      <c r="C60" s="17"/>
      <c r="D60" s="17"/>
      <c r="E60" s="14">
        <f>+E55+E59</f>
        <v>230332.95456873236</v>
      </c>
      <c r="F60" s="14">
        <f t="shared" ref="F60:Q60" si="11">+F55+F59</f>
        <v>719669.33889672766</v>
      </c>
      <c r="G60" s="14">
        <f t="shared" si="11"/>
        <v>613506.54136253591</v>
      </c>
      <c r="H60" s="14">
        <f t="shared" si="11"/>
        <v>298674.33096272708</v>
      </c>
      <c r="I60" s="14">
        <f t="shared" si="11"/>
        <v>98165.786724589416</v>
      </c>
      <c r="J60" s="14">
        <f t="shared" si="11"/>
        <v>136288.65989120468</v>
      </c>
      <c r="K60" s="14">
        <f t="shared" si="11"/>
        <v>89838.561885882271</v>
      </c>
      <c r="L60" s="14">
        <f t="shared" si="11"/>
        <v>105598.29741704409</v>
      </c>
      <c r="M60" s="14">
        <f t="shared" si="11"/>
        <v>17969.658409240474</v>
      </c>
      <c r="N60" s="14">
        <f t="shared" si="11"/>
        <v>76965.549665806728</v>
      </c>
      <c r="O60" s="14">
        <f t="shared" si="11"/>
        <v>0</v>
      </c>
      <c r="P60" s="14">
        <f t="shared" si="11"/>
        <v>544209.30255182984</v>
      </c>
      <c r="Q60" s="17">
        <f t="shared" si="11"/>
        <v>170583.04161767714</v>
      </c>
      <c r="R60" s="17"/>
    </row>
    <row r="61" spans="1:18" x14ac:dyDescent="0.3">
      <c r="A61" s="17" t="s">
        <v>65</v>
      </c>
      <c r="B61" s="17"/>
      <c r="C61" s="17"/>
      <c r="D61" s="17">
        <f>+D57+D59</f>
        <v>0</v>
      </c>
      <c r="E61" s="32">
        <f t="shared" ref="E61:Q61" si="12">+E57-E59</f>
        <v>2384.0454312676302</v>
      </c>
      <c r="F61" s="32">
        <f t="shared" si="12"/>
        <v>16563.661103272309</v>
      </c>
      <c r="G61" s="19">
        <f t="shared" si="12"/>
        <v>177243.45863746412</v>
      </c>
      <c r="H61" s="32">
        <f t="shared" si="12"/>
        <v>2885.6690372729499</v>
      </c>
      <c r="I61" s="32">
        <f t="shared" si="12"/>
        <v>1855.2132754105787</v>
      </c>
      <c r="J61" s="32">
        <f t="shared" si="12"/>
        <v>723.3401087953298</v>
      </c>
      <c r="K61" s="19">
        <f t="shared" si="12"/>
        <v>4746.4381141177246</v>
      </c>
      <c r="L61" s="19">
        <f t="shared" si="12"/>
        <v>22610.702582955913</v>
      </c>
      <c r="M61" s="19">
        <f t="shared" si="12"/>
        <v>2030.3415907595256</v>
      </c>
      <c r="N61" s="19">
        <f t="shared" si="12"/>
        <v>23034.45033419328</v>
      </c>
      <c r="O61" s="17">
        <f t="shared" si="12"/>
        <v>0</v>
      </c>
      <c r="P61" s="17">
        <f t="shared" si="12"/>
        <v>210714.69744817022</v>
      </c>
      <c r="Q61" s="17">
        <f t="shared" si="12"/>
        <v>79416.95838232286</v>
      </c>
      <c r="R61" s="17">
        <f>SUM(E61:Q61)</f>
        <v>544208.97604600247</v>
      </c>
    </row>
    <row r="62" spans="1:18" x14ac:dyDescent="0.3">
      <c r="A62" s="29"/>
      <c r="B62" s="29"/>
      <c r="C62" s="29"/>
      <c r="D62" s="29"/>
      <c r="E62" s="29"/>
      <c r="F62" s="29"/>
      <c r="G62" s="29"/>
      <c r="H62" s="29"/>
      <c r="I62" s="29"/>
      <c r="J62" s="31"/>
      <c r="K62" s="31"/>
      <c r="L62" s="29"/>
      <c r="M62" s="29"/>
      <c r="N62" s="29"/>
      <c r="O62" s="29"/>
      <c r="P62" s="29"/>
      <c r="Q62" s="29"/>
      <c r="R62" s="29" t="s">
        <v>0</v>
      </c>
    </row>
    <row r="63" spans="1:18" x14ac:dyDescent="0.3">
      <c r="A63" s="17" t="s">
        <v>6</v>
      </c>
      <c r="B63" s="17">
        <f>+D55</f>
        <v>255529.5754978811</v>
      </c>
      <c r="C63" s="29" t="s">
        <v>0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>
        <f>D55</f>
        <v>255529.5754978811</v>
      </c>
    </row>
    <row r="64" spans="1:18" x14ac:dyDescent="0.3">
      <c r="A64" s="17" t="s">
        <v>67</v>
      </c>
      <c r="B64" s="17">
        <f>+E55+F55+G55+H55+I55+J55+K55+L55+M55+N55+O55+P55</f>
        <v>2675689.4068384394</v>
      </c>
      <c r="C64" s="29"/>
      <c r="D64" s="29"/>
      <c r="E64" s="29"/>
      <c r="F64" s="29"/>
      <c r="G64" s="29" t="s">
        <v>0</v>
      </c>
      <c r="H64" s="29"/>
      <c r="I64" s="29"/>
      <c r="J64" s="31"/>
      <c r="K64" s="31"/>
      <c r="L64" s="29"/>
      <c r="M64" s="29"/>
      <c r="N64" s="29"/>
      <c r="O64" s="29"/>
      <c r="P64" s="29"/>
      <c r="Q64" s="29"/>
      <c r="R64" s="29">
        <v>2675689.41</v>
      </c>
    </row>
    <row r="65" spans="1:18" x14ac:dyDescent="0.3">
      <c r="A65" s="17" t="s">
        <v>68</v>
      </c>
      <c r="B65" s="33">
        <f>+B63/B64</f>
        <v>9.5500462364879482E-2</v>
      </c>
      <c r="C65" s="29"/>
      <c r="D65" s="29"/>
      <c r="E65" s="29"/>
      <c r="F65" s="29"/>
      <c r="G65" s="29" t="s">
        <v>0</v>
      </c>
      <c r="H65" s="29"/>
      <c r="I65" s="29"/>
      <c r="J65" s="31"/>
      <c r="K65" s="31"/>
      <c r="L65" s="29"/>
      <c r="M65" s="29"/>
      <c r="N65" s="29"/>
      <c r="O65" s="29"/>
      <c r="P65" s="29"/>
      <c r="Q65" s="29"/>
      <c r="R65" s="34">
        <v>9.5500000000000002E-2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2020-02-19T20:54:43Z</dcterms:modified>
</cp:coreProperties>
</file>