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C47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no RS,  EI, AS
</t>
        </r>
      </text>
    </comment>
  </commentList>
</comments>
</file>

<file path=xl/comments2.xml><?xml version="1.0" encoding="utf-8"?>
<comments xmlns="http://schemas.openxmlformats.org/spreadsheetml/2006/main">
  <authors>
    <author>Preferred Customer</author>
  </authors>
  <commentList>
    <comment ref="C47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no RS,  EI, AS
</t>
        </r>
      </text>
    </comment>
  </commentList>
</comments>
</file>

<file path=xl/sharedStrings.xml><?xml version="1.0" encoding="utf-8"?>
<sst xmlns="http://schemas.openxmlformats.org/spreadsheetml/2006/main" count="198" uniqueCount="108">
  <si>
    <r>
      <t xml:space="preserve">conexión </t>
    </r>
    <r>
      <rPr>
        <sz val="28"/>
        <rFont val="Mistral"/>
        <family val="4"/>
      </rPr>
      <t>américas</t>
    </r>
  </si>
  <si>
    <t>YEAR 3-  04/05</t>
  </si>
  <si>
    <t>COMMENTS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</si>
  <si>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</si>
  <si>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</si>
  <si>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</si>
  <si>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</si>
  <si>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</si>
  <si>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</si>
  <si>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</si>
  <si>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</si>
  <si>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</si>
  <si>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</si>
  <si>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</si>
  <si>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</si>
  <si>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</si>
  <si>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MAINTENANCE</t>
  </si>
  <si>
    <t>GROWTH</t>
  </si>
  <si>
    <t>DRAFT (V2.5-17)</t>
  </si>
  <si>
    <t xml:space="preserve">DRAFT </t>
  </si>
  <si>
    <t>Revenue</t>
  </si>
  <si>
    <t>Grants</t>
  </si>
  <si>
    <t>HCA Foundation</t>
  </si>
  <si>
    <t>Frist Foundation</t>
  </si>
  <si>
    <t>Cal Turner Family Foundation</t>
  </si>
  <si>
    <t>Community Foundation</t>
  </si>
  <si>
    <t>Ingram Charitable Fund</t>
  </si>
  <si>
    <t>Community Shares</t>
  </si>
  <si>
    <t>IRS Grant</t>
  </si>
  <si>
    <t>Federal HomeLoan Bank</t>
  </si>
  <si>
    <t>Memorial Foundation</t>
  </si>
  <si>
    <t>Other Grants</t>
  </si>
  <si>
    <t>Legal Services Grant</t>
  </si>
  <si>
    <t>Homeownership Grant</t>
  </si>
  <si>
    <t>United Way- Spanish Line</t>
  </si>
  <si>
    <t xml:space="preserve"> Donations and Sponsorships</t>
  </si>
  <si>
    <t>SunTrust</t>
  </si>
  <si>
    <t>Belmont Intro to Business- Sponsorship</t>
  </si>
  <si>
    <t>Corporate- Law Firms</t>
  </si>
  <si>
    <t>Corporate- Financial Institutions</t>
  </si>
  <si>
    <t>Individual Donations &amp; UW designations</t>
  </si>
  <si>
    <t>Radio Show</t>
  </si>
  <si>
    <t>$700 per show</t>
  </si>
  <si>
    <t>Avance!</t>
  </si>
  <si>
    <t>Sponsorship of program</t>
  </si>
  <si>
    <t>Other Corporate Contributions</t>
  </si>
  <si>
    <t>Fee for Service</t>
  </si>
  <si>
    <t>DHS Contract</t>
  </si>
  <si>
    <t>Other  Latino CCT contracts</t>
  </si>
  <si>
    <t>Belmont Intro to Business- Tuition</t>
  </si>
  <si>
    <t>Puertas Abiertas</t>
  </si>
  <si>
    <t>Translations</t>
  </si>
  <si>
    <t>Practical Spanish</t>
  </si>
  <si>
    <t>Services to Hispanic community</t>
  </si>
  <si>
    <t>Fund Raising Activities</t>
  </si>
  <si>
    <t>Bonuses</t>
  </si>
  <si>
    <t>Sabor!</t>
  </si>
  <si>
    <t>Admin Support</t>
  </si>
  <si>
    <t>TOTAL Revenue</t>
  </si>
  <si>
    <t>Legal</t>
  </si>
  <si>
    <t>Renata</t>
  </si>
  <si>
    <t>Operating Expenses</t>
  </si>
  <si>
    <t>MC</t>
  </si>
  <si>
    <t>Salaries</t>
  </si>
  <si>
    <t>7FTE+ 2PTE (9FTE + 1PTE if growth budget)</t>
  </si>
  <si>
    <t>Jose</t>
  </si>
  <si>
    <t>Payroll Taxes</t>
  </si>
  <si>
    <t>Angelica</t>
  </si>
  <si>
    <t>Employee Benefits</t>
  </si>
  <si>
    <t>Equivalent to 5% of salary</t>
  </si>
  <si>
    <t>Ironelly</t>
  </si>
  <si>
    <t>Advertising/Promotion/Printing</t>
  </si>
  <si>
    <t>Marketing</t>
  </si>
  <si>
    <t>Contract Labor</t>
  </si>
  <si>
    <t>Intern Stipend</t>
  </si>
  <si>
    <t>Spanish HL</t>
  </si>
  <si>
    <t>Insurance</t>
  </si>
  <si>
    <t>D&amp;O 1400 and Liability 600</t>
  </si>
  <si>
    <t>EI Coordinator</t>
  </si>
  <si>
    <t>Legal &amp; Professional  Fees</t>
  </si>
  <si>
    <t>Stites &amp; Harbison 5k - Audit $4000 - Public Policy Liason 4k</t>
  </si>
  <si>
    <t>Meeting Expenses/Food</t>
  </si>
  <si>
    <t>Memberships/subscriptions /acreditations</t>
  </si>
  <si>
    <t>TNCED 200, NACC 300, NAHCC 50, NCLR 400, Lobby 1300,Americas, NBJ, CNM</t>
  </si>
  <si>
    <t>Mileage/ Parking</t>
  </si>
  <si>
    <t>Office Supplies/Expense</t>
  </si>
  <si>
    <t>Program Materials/Supplies/Expenses</t>
  </si>
  <si>
    <t xml:space="preserve">2k NP+ 12K FOR  Avance </t>
  </si>
  <si>
    <t>Rent/ Utilities</t>
  </si>
  <si>
    <t>2,400 per month</t>
  </si>
  <si>
    <t>Repairs &amp; Maintenance</t>
  </si>
  <si>
    <t>Telephone</t>
  </si>
  <si>
    <t>Spanish line+ long distance+ Cell phone reimbursement for staff</t>
  </si>
  <si>
    <t>Training/Professional Development</t>
  </si>
  <si>
    <t>$1,000 per employee + $3,000 for Hispanic council</t>
  </si>
  <si>
    <t xml:space="preserve">Travel </t>
  </si>
  <si>
    <t>Miscellaneous</t>
  </si>
  <si>
    <t>Reserve Fund</t>
  </si>
  <si>
    <t>TOTAL Operating Expenses</t>
  </si>
  <si>
    <t>Capital Expenditures</t>
  </si>
  <si>
    <t>For Furniture/Equipment</t>
  </si>
  <si>
    <t>Server/network upgrade 3.5+ 2k misc+  Equipment for new employees</t>
  </si>
  <si>
    <t>TOTAL CAPITAL EXPENDITURES</t>
  </si>
  <si>
    <t>TOTAL Expenditures</t>
  </si>
  <si>
    <t xml:space="preserve"> Excess (Deficit) for the month</t>
  </si>
  <si>
    <t xml:space="preserve"> Excess (Deficit) for the year</t>
  </si>
  <si>
    <t>Approved Buget for Third Year of Operations Jul04-Jun05</t>
  </si>
  <si>
    <t>July 2004-June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</si>
</sst>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>
    <font>
      <sz val="10"/>
      <name val="Arial"/>
      <family val="0"/>
    </font>
    <font>
      <b/>
      <sz val="28"/>
      <name val="Tahoma"/>
      <family val="2"/>
    </font>
    <font>
      <sz val="28"/>
      <name val="Mistral"/>
      <family val="4"/>
    </font>
    <font>
      <b/>
      <sz val="26"/>
      <name val="Tahoma"/>
      <family val="2"/>
    </font>
    <font>
      <sz val="2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64" fontId="3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15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6" fillId="0" borderId="1" xfId="15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2" xfId="15" applyNumberFormat="1" applyFont="1" applyBorder="1" applyAlignment="1">
      <alignment horizontal="center"/>
    </xf>
    <xf numFmtId="164" fontId="6" fillId="0" borderId="3" xfId="15" applyNumberFormat="1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43" fontId="6" fillId="0" borderId="0" xfId="15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6" fillId="0" borderId="0" xfId="15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6" fillId="0" borderId="4" xfId="15" applyNumberFormat="1" applyFont="1" applyBorder="1" applyAlignment="1">
      <alignment horizontal="center"/>
    </xf>
    <xf numFmtId="164" fontId="6" fillId="0" borderId="5" xfId="15" applyNumberFormat="1" applyFont="1" applyBorder="1" applyAlignment="1">
      <alignment horizontal="center"/>
    </xf>
    <xf numFmtId="164" fontId="6" fillId="0" borderId="6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" xfId="15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7" xfId="15" applyNumberFormat="1" applyFont="1" applyBorder="1" applyAlignment="1">
      <alignment horizontal="center"/>
    </xf>
    <xf numFmtId="164" fontId="0" fillId="0" borderId="8" xfId="15" applyNumberFormat="1" applyFont="1" applyBorder="1" applyAlignment="1">
      <alignment horizontal="center"/>
    </xf>
    <xf numFmtId="164" fontId="0" fillId="0" borderId="9" xfId="15" applyNumberFormat="1" applyFont="1" applyBorder="1" applyAlignment="1">
      <alignment horizontal="center"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Font="1" applyAlignment="1">
      <alignment/>
    </xf>
    <xf numFmtId="43" fontId="7" fillId="0" borderId="0" xfId="15" applyFont="1" applyBorder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15" applyFill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11" fillId="0" borderId="0" xfId="0" applyFont="1" applyAlignment="1">
      <alignment horizontal="center"/>
    </xf>
    <xf numFmtId="164" fontId="0" fillId="0" borderId="0" xfId="15" applyNumberFormat="1" applyFill="1" applyAlignment="1">
      <alignment/>
    </xf>
    <xf numFmtId="164" fontId="0" fillId="0" borderId="1" xfId="15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2" borderId="2" xfId="15" applyNumberFormat="1" applyFill="1" applyBorder="1" applyAlignment="1">
      <alignment/>
    </xf>
    <xf numFmtId="164" fontId="0" fillId="0" borderId="3" xfId="15" applyNumberFormat="1" applyBorder="1" applyAlignment="1">
      <alignment/>
    </xf>
    <xf numFmtId="43" fontId="0" fillId="0" borderId="0" xfId="15" applyAlignment="1">
      <alignment/>
    </xf>
    <xf numFmtId="164" fontId="0" fillId="0" borderId="2" xfId="15" applyNumberFormat="1" applyFill="1" applyBorder="1" applyAlignment="1">
      <alignment/>
    </xf>
    <xf numFmtId="43" fontId="0" fillId="0" borderId="0" xfId="15" applyFont="1" applyAlignment="1">
      <alignment/>
    </xf>
    <xf numFmtId="164" fontId="0" fillId="0" borderId="10" xfId="15" applyNumberFormat="1" applyFill="1" applyBorder="1" applyAlignment="1">
      <alignment/>
    </xf>
    <xf numFmtId="164" fontId="0" fillId="0" borderId="11" xfId="15" applyNumberFormat="1" applyFill="1" applyBorder="1" applyAlignment="1">
      <alignment/>
    </xf>
    <xf numFmtId="164" fontId="0" fillId="2" borderId="12" xfId="15" applyNumberFormat="1" applyFill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3" xfId="15" applyNumberFormat="1" applyBorder="1" applyAlignment="1">
      <alignment/>
    </xf>
    <xf numFmtId="164" fontId="0" fillId="0" borderId="12" xfId="15" applyNumberForma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165" fontId="6" fillId="0" borderId="14" xfId="17" applyNumberFormat="1" applyFont="1" applyFill="1" applyBorder="1" applyAlignment="1">
      <alignment/>
    </xf>
    <xf numFmtId="165" fontId="6" fillId="0" borderId="15" xfId="17" applyNumberFormat="1" applyFont="1" applyFill="1" applyBorder="1" applyAlignment="1">
      <alignment/>
    </xf>
    <xf numFmtId="165" fontId="6" fillId="0" borderId="16" xfId="17" applyNumberFormat="1" applyFont="1" applyFill="1" applyBorder="1" applyAlignment="1">
      <alignment/>
    </xf>
    <xf numFmtId="165" fontId="6" fillId="0" borderId="0" xfId="17" applyNumberFormat="1" applyFont="1" applyFill="1" applyBorder="1" applyAlignment="1">
      <alignment/>
    </xf>
    <xf numFmtId="165" fontId="6" fillId="0" borderId="17" xfId="17" applyNumberFormat="1" applyFont="1" applyFill="1" applyBorder="1" applyAlignment="1">
      <alignment/>
    </xf>
    <xf numFmtId="165" fontId="0" fillId="0" borderId="0" xfId="17" applyNumberFormat="1" applyAlignment="1">
      <alignment/>
    </xf>
    <xf numFmtId="165" fontId="6" fillId="0" borderId="0" xfId="17" applyNumberFormat="1" applyFont="1" applyAlignment="1">
      <alignment/>
    </xf>
    <xf numFmtId="164" fontId="0" fillId="0" borderId="0" xfId="15" applyNumberFormat="1" applyFont="1" applyFill="1" applyAlignment="1">
      <alignment/>
    </xf>
    <xf numFmtId="164" fontId="0" fillId="0" borderId="10" xfId="0" applyNumberFormat="1" applyBorder="1" applyAlignment="1">
      <alignment/>
    </xf>
    <xf numFmtId="43" fontId="0" fillId="0" borderId="10" xfId="15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0" fillId="0" borderId="3" xfId="15" applyNumberFormat="1" applyFont="1" applyBorder="1" applyAlignment="1">
      <alignment/>
    </xf>
    <xf numFmtId="165" fontId="6" fillId="0" borderId="1" xfId="17" applyNumberFormat="1" applyFont="1" applyFill="1" applyBorder="1" applyAlignment="1">
      <alignment/>
    </xf>
    <xf numFmtId="165" fontId="6" fillId="0" borderId="2" xfId="17" applyNumberFormat="1" applyFont="1" applyFill="1" applyBorder="1" applyAlignment="1">
      <alignment/>
    </xf>
    <xf numFmtId="165" fontId="6" fillId="0" borderId="3" xfId="17" applyNumberFormat="1" applyFont="1" applyFill="1" applyBorder="1" applyAlignment="1">
      <alignment/>
    </xf>
    <xf numFmtId="0" fontId="0" fillId="0" borderId="0" xfId="0" applyAlignment="1">
      <alignment horizontal="left"/>
    </xf>
    <xf numFmtId="164" fontId="6" fillId="0" borderId="0" xfId="15" applyNumberFormat="1" applyFont="1" applyFill="1" applyAlignment="1">
      <alignment/>
    </xf>
    <xf numFmtId="164" fontId="6" fillId="0" borderId="1" xfId="15" applyNumberFormat="1" applyFont="1" applyFill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6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4" xfId="17" applyNumberFormat="1" applyFont="1" applyFill="1" applyBorder="1" applyAlignment="1">
      <alignment/>
    </xf>
    <xf numFmtId="164" fontId="6" fillId="0" borderId="15" xfId="17" applyNumberFormat="1" applyFont="1" applyFill="1" applyBorder="1" applyAlignment="1">
      <alignment/>
    </xf>
    <xf numFmtId="164" fontId="6" fillId="0" borderId="16" xfId="17" applyNumberFormat="1" applyFont="1" applyFill="1" applyBorder="1" applyAlignment="1">
      <alignment/>
    </xf>
    <xf numFmtId="164" fontId="6" fillId="0" borderId="0" xfId="17" applyNumberFormat="1" applyFont="1" applyBorder="1" applyAlignment="1">
      <alignment/>
    </xf>
    <xf numFmtId="164" fontId="6" fillId="0" borderId="17" xfId="17" applyNumberFormat="1" applyFont="1" applyBorder="1" applyAlignment="1">
      <alignment/>
    </xf>
    <xf numFmtId="43" fontId="6" fillId="0" borderId="0" xfId="15" applyFont="1" applyAlignment="1">
      <alignment/>
    </xf>
    <xf numFmtId="164" fontId="0" fillId="0" borderId="0" xfId="17" applyNumberFormat="1" applyFill="1" applyAlignment="1">
      <alignment/>
    </xf>
    <xf numFmtId="164" fontId="0" fillId="0" borderId="1" xfId="17" applyNumberFormat="1" applyFill="1" applyBorder="1" applyAlignment="1">
      <alignment/>
    </xf>
    <xf numFmtId="164" fontId="0" fillId="0" borderId="2" xfId="17" applyNumberFormat="1" applyFill="1" applyBorder="1" applyAlignment="1">
      <alignment/>
    </xf>
    <xf numFmtId="164" fontId="0" fillId="0" borderId="0" xfId="17" applyNumberFormat="1" applyBorder="1" applyAlignment="1">
      <alignment/>
    </xf>
    <xf numFmtId="164" fontId="0" fillId="0" borderId="3" xfId="17" applyNumberFormat="1" applyBorder="1" applyAlignment="1">
      <alignment/>
    </xf>
    <xf numFmtId="164" fontId="6" fillId="0" borderId="18" xfId="17" applyNumberFormat="1" applyFont="1" applyFill="1" applyBorder="1" applyAlignment="1">
      <alignment/>
    </xf>
    <xf numFmtId="164" fontId="6" fillId="0" borderId="19" xfId="17" applyNumberFormat="1" applyFont="1" applyFill="1" applyBorder="1" applyAlignment="1">
      <alignment/>
    </xf>
    <xf numFmtId="165" fontId="6" fillId="0" borderId="20" xfId="17" applyNumberFormat="1" applyFont="1" applyFill="1" applyBorder="1" applyAlignment="1">
      <alignment/>
    </xf>
    <xf numFmtId="164" fontId="6" fillId="0" borderId="21" xfId="17" applyNumberFormat="1" applyFont="1" applyBorder="1" applyAlignment="1">
      <alignment/>
    </xf>
    <xf numFmtId="164" fontId="6" fillId="0" borderId="10" xfId="15" applyNumberFormat="1" applyFont="1" applyBorder="1" applyAlignment="1">
      <alignment/>
    </xf>
    <xf numFmtId="164" fontId="0" fillId="0" borderId="11" xfId="15" applyNumberForma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4" xfId="15" applyNumberFormat="1" applyFont="1" applyBorder="1" applyAlignment="1">
      <alignment/>
    </xf>
    <xf numFmtId="164" fontId="6" fillId="0" borderId="5" xfId="15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0" fontId="6" fillId="0" borderId="22" xfId="0" applyFont="1" applyBorder="1" applyAlignment="1">
      <alignment/>
    </xf>
    <xf numFmtId="43" fontId="6" fillId="0" borderId="22" xfId="15" applyFont="1" applyBorder="1" applyAlignment="1">
      <alignment/>
    </xf>
    <xf numFmtId="164" fontId="0" fillId="0" borderId="22" xfId="15" applyNumberFormat="1" applyBorder="1" applyAlignment="1">
      <alignment/>
    </xf>
    <xf numFmtId="164" fontId="6" fillId="0" borderId="0" xfId="15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 quotePrefix="1">
      <alignment/>
    </xf>
    <xf numFmtId="0" fontId="0" fillId="0" borderId="22" xfId="0" applyBorder="1" applyAlignment="1">
      <alignment/>
    </xf>
    <xf numFmtId="164" fontId="6" fillId="0" borderId="0" xfId="15" applyNumberFormat="1" applyFont="1" applyAlignment="1">
      <alignment horizontal="left"/>
    </xf>
    <xf numFmtId="165" fontId="0" fillId="0" borderId="0" xfId="17" applyNumberFormat="1" applyAlignment="1">
      <alignment/>
    </xf>
    <xf numFmtId="43" fontId="0" fillId="0" borderId="10" xfId="15" applyBorder="1" applyAlignment="1">
      <alignment/>
    </xf>
    <xf numFmtId="164" fontId="6" fillId="0" borderId="3" xfId="17" applyNumberFormat="1" applyFont="1" applyBorder="1" applyAlignment="1">
      <alignment/>
    </xf>
    <xf numFmtId="164" fontId="6" fillId="0" borderId="6" xfId="15" applyNumberFormat="1" applyFont="1" applyBorder="1" applyAlignment="1">
      <alignment/>
    </xf>
    <xf numFmtId="164" fontId="1" fillId="0" borderId="0" xfId="15" applyNumberFormat="1" applyFont="1" applyBorder="1" applyAlignment="1">
      <alignment horizontal="center"/>
    </xf>
    <xf numFmtId="164" fontId="5" fillId="0" borderId="0" xfId="15" applyNumberFormat="1" applyFont="1" applyAlignment="1">
      <alignment horizontal="left"/>
    </xf>
    <xf numFmtId="164" fontId="6" fillId="0" borderId="0" xfId="15" applyNumberFormat="1" applyFont="1" applyBorder="1" applyAlignment="1">
      <alignment horizontal="center"/>
    </xf>
    <xf numFmtId="164" fontId="6" fillId="0" borderId="23" xfId="15" applyNumberFormat="1" applyFont="1" applyBorder="1" applyAlignment="1">
      <alignment horizontal="center"/>
    </xf>
    <xf numFmtId="164" fontId="6" fillId="0" borderId="24" xfId="15" applyNumberFormat="1" applyFont="1" applyBorder="1" applyAlignment="1">
      <alignment horizontal="center"/>
    </xf>
    <xf numFmtId="164" fontId="6" fillId="0" borderId="25" xfId="15" applyNumberFormat="1" applyFont="1" applyBorder="1" applyAlignment="1">
      <alignment horizontal="center"/>
    </xf>
    <xf numFmtId="43" fontId="7" fillId="0" borderId="26" xfId="15" applyFont="1" applyBorder="1" applyAlignment="1">
      <alignment horizontal="center" vertical="center"/>
    </xf>
    <xf numFmtId="43" fontId="7" fillId="0" borderId="27" xfId="15" applyFont="1" applyBorder="1" applyAlignment="1">
      <alignment horizontal="center" vertical="center"/>
    </xf>
    <xf numFmtId="43" fontId="7" fillId="0" borderId="28" xfId="15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3"/>
  <sheetViews>
    <sheetView zoomScale="75" zoomScaleNormal="75" workbookViewId="0" topLeftCell="A24">
      <selection activeCell="T22" sqref="T22"/>
    </sheetView>
  </sheetViews>
  <sheetFormatPr defaultColWidth="9.140625" defaultRowHeight="12.75"/>
  <cols>
    <col min="1" max="1" width="4.8515625" style="0" customWidth="1"/>
    <col min="2" max="2" width="47.7109375" style="0" customWidth="1"/>
    <col min="3" max="15" width="15.57421875" style="37" hidden="1" customWidth="1"/>
    <col min="16" max="16" width="5.8515625" style="37" hidden="1" customWidth="1"/>
    <col min="17" max="17" width="22.140625" style="37" customWidth="1"/>
    <col min="18" max="18" width="3.00390625" style="37" customWidth="1"/>
    <col min="19" max="19" width="19.140625" style="37" customWidth="1"/>
    <col min="20" max="20" width="67.57421875" style="37" customWidth="1"/>
    <col min="21" max="21" width="16.7109375" style="37" hidden="1" customWidth="1"/>
    <col min="22" max="24" width="10.28125" style="37" hidden="1" customWidth="1"/>
    <col min="25" max="25" width="12.140625" style="37" hidden="1" customWidth="1"/>
    <col min="26" max="26" width="12.7109375" style="37" customWidth="1"/>
    <col min="27" max="27" width="11.28125" style="0" customWidth="1"/>
    <col min="28" max="28" width="11.421875" style="0" customWidth="1"/>
    <col min="29" max="29" width="13.7109375" style="0" bestFit="1" customWidth="1"/>
  </cols>
  <sheetData>
    <row r="1" spans="1:26" s="2" customFormat="1" ht="40.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19" t="s">
        <v>106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4" ht="13.5" thickBot="1">
      <c r="A3" s="113" t="s">
        <v>107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5"/>
      <c r="V3" s="5"/>
      <c r="W3" s="5"/>
      <c r="X3" s="5"/>
      <c r="Y3" s="4"/>
      <c r="Z3" s="4"/>
      <c r="AA3" s="6"/>
      <c r="AB3" s="6"/>
      <c r="AC3" s="6"/>
      <c r="AD3" s="6"/>
      <c r="AE3" s="6"/>
      <c r="AF3" s="6"/>
      <c r="AG3" s="6"/>
      <c r="AH3" s="6"/>
    </row>
    <row r="4" spans="3:34" ht="12.75"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7"/>
      <c r="Q4" s="121" t="s">
        <v>1</v>
      </c>
      <c r="R4" s="122"/>
      <c r="S4" s="123"/>
      <c r="T4" s="124" t="s">
        <v>2</v>
      </c>
      <c r="U4" s="8"/>
      <c r="V4" s="9"/>
      <c r="W4" s="9"/>
      <c r="X4" s="9"/>
      <c r="Y4" s="7"/>
      <c r="Z4" s="7"/>
      <c r="AA4" s="10"/>
      <c r="AB4" s="10"/>
      <c r="AC4" s="10"/>
      <c r="AD4" s="6"/>
      <c r="AE4" s="6"/>
      <c r="AF4" s="6"/>
      <c r="AG4" s="6"/>
      <c r="AH4" s="6"/>
    </row>
    <row r="5" spans="3:34" ht="12.75"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11" t="s">
        <v>15</v>
      </c>
      <c r="P5" s="12"/>
      <c r="Q5" s="13" t="s">
        <v>16</v>
      </c>
      <c r="R5" s="5"/>
      <c r="S5" s="14" t="s">
        <v>17</v>
      </c>
      <c r="T5" s="125"/>
      <c r="U5" s="8"/>
      <c r="V5" s="9"/>
      <c r="W5" s="9"/>
      <c r="X5" s="9"/>
      <c r="Y5" s="6"/>
      <c r="Z5" s="15"/>
      <c r="AA5" s="16"/>
      <c r="AB5" s="15"/>
      <c r="AC5" s="15"/>
      <c r="AD5" s="15"/>
      <c r="AE5" s="15"/>
      <c r="AF5" s="15"/>
      <c r="AG5" s="6"/>
      <c r="AH5" s="6"/>
    </row>
    <row r="6" spans="1:34" ht="15" thickBot="1">
      <c r="A6" s="17"/>
      <c r="B6" s="18"/>
      <c r="C6" s="19"/>
      <c r="D6" s="19"/>
      <c r="E6" s="19"/>
      <c r="F6" s="19"/>
      <c r="G6" s="19"/>
      <c r="H6" s="19"/>
      <c r="I6" s="19"/>
      <c r="J6" s="20"/>
      <c r="K6" s="20"/>
      <c r="L6" s="20"/>
      <c r="M6" s="20"/>
      <c r="N6" s="20"/>
      <c r="O6" s="11"/>
      <c r="P6" s="12"/>
      <c r="Q6" s="21" t="s">
        <v>18</v>
      </c>
      <c r="R6" s="22"/>
      <c r="S6" s="23" t="s">
        <v>19</v>
      </c>
      <c r="T6" s="126"/>
      <c r="U6" s="8"/>
      <c r="V6" s="9"/>
      <c r="W6" s="9"/>
      <c r="X6" s="9"/>
      <c r="Y6" s="24"/>
      <c r="Z6" s="25"/>
      <c r="AB6" s="6"/>
      <c r="AC6" s="26"/>
      <c r="AD6" s="26"/>
      <c r="AE6" s="26"/>
      <c r="AF6" s="15"/>
      <c r="AG6" s="6"/>
      <c r="AH6" s="6"/>
    </row>
    <row r="7" spans="1:34" ht="12.75">
      <c r="A7" s="127" t="s">
        <v>20</v>
      </c>
      <c r="B7" s="127"/>
      <c r="C7" s="5"/>
      <c r="D7" s="5"/>
      <c r="E7" s="5"/>
      <c r="F7" s="5"/>
      <c r="G7" s="5"/>
      <c r="H7" s="5"/>
      <c r="I7" s="5"/>
      <c r="J7" s="28"/>
      <c r="K7" s="28"/>
      <c r="L7" s="28"/>
      <c r="M7" s="28"/>
      <c r="N7" s="28"/>
      <c r="O7" s="29"/>
      <c r="P7" s="30"/>
      <c r="Q7" s="31"/>
      <c r="R7" s="32"/>
      <c r="S7" s="33"/>
      <c r="T7" s="34"/>
      <c r="U7" s="35"/>
      <c r="V7" s="6"/>
      <c r="W7" s="25"/>
      <c r="X7" s="25"/>
      <c r="Y7" s="36"/>
      <c r="AB7" s="6"/>
      <c r="AC7" s="26"/>
      <c r="AD7" s="26"/>
      <c r="AE7" s="26"/>
      <c r="AF7" s="38"/>
      <c r="AG7" s="6"/>
      <c r="AH7" s="6"/>
    </row>
    <row r="8" spans="1:34" ht="12.75">
      <c r="A8" s="39" t="s">
        <v>21</v>
      </c>
      <c r="C8" s="40"/>
      <c r="D8" s="40"/>
      <c r="E8" s="40"/>
      <c r="F8" s="40"/>
      <c r="G8" s="40"/>
      <c r="H8" s="40"/>
      <c r="I8" s="40"/>
      <c r="J8" s="6"/>
      <c r="K8" s="6"/>
      <c r="L8" s="6"/>
      <c r="M8" s="6"/>
      <c r="N8" s="6"/>
      <c r="O8" s="41"/>
      <c r="P8" s="30"/>
      <c r="Q8" s="42"/>
      <c r="R8" s="43"/>
      <c r="S8" s="44"/>
      <c r="T8"/>
      <c r="U8"/>
      <c r="V8"/>
      <c r="Y8" s="45"/>
      <c r="AB8" s="6"/>
      <c r="AC8" s="35"/>
      <c r="AD8" s="26"/>
      <c r="AE8" s="26"/>
      <c r="AF8" s="38"/>
      <c r="AG8" s="6"/>
      <c r="AH8" s="6"/>
    </row>
    <row r="9" spans="1:34" ht="12.75">
      <c r="A9" s="36">
        <v>1</v>
      </c>
      <c r="B9" t="s">
        <v>22</v>
      </c>
      <c r="C9" s="46"/>
      <c r="D9" s="46"/>
      <c r="E9" s="46"/>
      <c r="F9" s="46"/>
      <c r="G9" s="46">
        <v>27000</v>
      </c>
      <c r="H9" s="46"/>
      <c r="I9" s="46"/>
      <c r="J9" s="46"/>
      <c r="K9" s="46"/>
      <c r="L9" s="46"/>
      <c r="M9" s="46"/>
      <c r="N9" s="46"/>
      <c r="O9" s="47">
        <f>SUM(C9:N9)</f>
        <v>27000</v>
      </c>
      <c r="P9" s="48">
        <f>+O9-Q9</f>
        <v>0</v>
      </c>
      <c r="Q9" s="49">
        <v>27000</v>
      </c>
      <c r="R9" s="43"/>
      <c r="S9" s="50">
        <v>27000</v>
      </c>
      <c r="T9" s="51"/>
      <c r="U9"/>
      <c r="V9"/>
      <c r="Y9" s="36"/>
      <c r="AB9" s="6"/>
      <c r="AC9" s="26"/>
      <c r="AD9" s="26"/>
      <c r="AE9" s="26"/>
      <c r="AF9" s="34"/>
      <c r="AG9" s="6"/>
      <c r="AH9" s="6"/>
    </row>
    <row r="10" spans="1:34" ht="12.75">
      <c r="A10" s="36">
        <f aca="true" t="shared" si="0" ref="A10:A20">+A9+1</f>
        <v>2</v>
      </c>
      <c r="B10" t="s">
        <v>23</v>
      </c>
      <c r="C10" s="46">
        <v>15000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>
        <f>SUM(C10:N10)</f>
        <v>15000</v>
      </c>
      <c r="P10" s="48">
        <f aca="true" t="shared" si="1" ref="P10:P73">+O10-Q10</f>
        <v>0</v>
      </c>
      <c r="Q10" s="49">
        <v>15000</v>
      </c>
      <c r="R10" s="43"/>
      <c r="S10" s="50">
        <v>15000</v>
      </c>
      <c r="T10" s="51"/>
      <c r="U10"/>
      <c r="V10"/>
      <c r="W10"/>
      <c r="X10"/>
      <c r="Y10"/>
      <c r="Z10"/>
      <c r="AB10" s="6"/>
      <c r="AC10" s="6"/>
      <c r="AD10" s="6"/>
      <c r="AE10" s="6"/>
      <c r="AF10" s="6"/>
      <c r="AG10" s="6"/>
      <c r="AH10" s="6"/>
    </row>
    <row r="11" spans="1:34" ht="12.75">
      <c r="A11" s="36">
        <f t="shared" si="0"/>
        <v>3</v>
      </c>
      <c r="B11" t="s">
        <v>24</v>
      </c>
      <c r="C11" s="46"/>
      <c r="D11" s="46"/>
      <c r="E11" s="46"/>
      <c r="F11" s="46"/>
      <c r="G11" s="46"/>
      <c r="H11" s="46">
        <v>50000</v>
      </c>
      <c r="I11" s="46"/>
      <c r="J11" s="46"/>
      <c r="K11" s="46"/>
      <c r="L11" s="46"/>
      <c r="M11" s="46"/>
      <c r="N11" s="46"/>
      <c r="O11" s="47">
        <f aca="true" t="shared" si="2" ref="O11:O20">SUM(C11:N11)</f>
        <v>50000</v>
      </c>
      <c r="P11" s="48">
        <f t="shared" si="1"/>
        <v>0</v>
      </c>
      <c r="Q11" s="49">
        <v>50000</v>
      </c>
      <c r="R11" s="43"/>
      <c r="S11" s="50">
        <v>50000</v>
      </c>
      <c r="T11" s="51"/>
      <c r="U11"/>
      <c r="V11"/>
      <c r="W11"/>
      <c r="X11"/>
      <c r="Y11"/>
      <c r="Z11"/>
      <c r="AB11" s="6"/>
      <c r="AC11" s="6"/>
      <c r="AD11" s="6"/>
      <c r="AE11" s="6"/>
      <c r="AF11" s="6"/>
      <c r="AG11" s="6"/>
      <c r="AH11" s="6"/>
    </row>
    <row r="12" spans="1:34" ht="12.75">
      <c r="A12" s="36">
        <f t="shared" si="0"/>
        <v>4</v>
      </c>
      <c r="B12" t="s">
        <v>25</v>
      </c>
      <c r="C12" s="46"/>
      <c r="D12" s="46"/>
      <c r="E12" s="46">
        <v>5000</v>
      </c>
      <c r="F12" s="46"/>
      <c r="G12" s="46"/>
      <c r="H12" s="46"/>
      <c r="I12" s="46"/>
      <c r="J12" s="46"/>
      <c r="K12" s="46"/>
      <c r="L12" s="46"/>
      <c r="M12" s="46"/>
      <c r="N12" s="46"/>
      <c r="O12" s="47">
        <f t="shared" si="2"/>
        <v>5000</v>
      </c>
      <c r="P12" s="48">
        <f t="shared" si="1"/>
        <v>0</v>
      </c>
      <c r="Q12" s="52">
        <v>5000</v>
      </c>
      <c r="R12" s="43"/>
      <c r="S12" s="50">
        <v>5000</v>
      </c>
      <c r="T12" s="51"/>
      <c r="U12"/>
      <c r="V12"/>
      <c r="W12"/>
      <c r="X12"/>
      <c r="Y12"/>
      <c r="Z12"/>
      <c r="AB12" s="6"/>
      <c r="AC12" s="6"/>
      <c r="AD12" s="6"/>
      <c r="AE12" s="6"/>
      <c r="AF12" s="6"/>
      <c r="AG12" s="6"/>
      <c r="AH12" s="6"/>
    </row>
    <row r="13" spans="1:34" ht="12.75">
      <c r="A13" s="36">
        <f t="shared" si="0"/>
        <v>5</v>
      </c>
      <c r="B13" t="s">
        <v>26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>
        <f t="shared" si="2"/>
        <v>0</v>
      </c>
      <c r="P13" s="48">
        <f t="shared" si="1"/>
        <v>0</v>
      </c>
      <c r="Q13" s="52">
        <v>0</v>
      </c>
      <c r="R13" s="43"/>
      <c r="S13" s="50">
        <v>25000</v>
      </c>
      <c r="T13" s="51"/>
      <c r="U13"/>
      <c r="V13"/>
      <c r="W13"/>
      <c r="X13"/>
      <c r="Y13"/>
      <c r="Z13"/>
      <c r="AB13" s="6"/>
      <c r="AC13" s="6"/>
      <c r="AD13" s="6"/>
      <c r="AE13" s="6"/>
      <c r="AF13" s="6"/>
      <c r="AG13" s="6"/>
      <c r="AH13" s="6"/>
    </row>
    <row r="14" spans="1:26" ht="12.75">
      <c r="A14" s="36">
        <f t="shared" si="0"/>
        <v>6</v>
      </c>
      <c r="B14" t="s">
        <v>27</v>
      </c>
      <c r="C14" s="46"/>
      <c r="D14" s="46"/>
      <c r="E14" s="46"/>
      <c r="F14" s="46"/>
      <c r="G14" s="46"/>
      <c r="H14" s="46">
        <v>3000</v>
      </c>
      <c r="I14" s="46"/>
      <c r="J14" s="46"/>
      <c r="K14" s="46"/>
      <c r="L14" s="46"/>
      <c r="M14" s="46"/>
      <c r="N14" s="46"/>
      <c r="O14" s="47">
        <f t="shared" si="2"/>
        <v>3000</v>
      </c>
      <c r="P14" s="48">
        <f t="shared" si="1"/>
        <v>0</v>
      </c>
      <c r="Q14" s="49">
        <v>3000</v>
      </c>
      <c r="R14" s="43"/>
      <c r="S14" s="50">
        <v>3000</v>
      </c>
      <c r="T14" s="51"/>
      <c r="U14"/>
      <c r="V14"/>
      <c r="W14"/>
      <c r="X14"/>
      <c r="Y14"/>
      <c r="Z14"/>
    </row>
    <row r="15" spans="1:26" ht="12.75">
      <c r="A15" s="36">
        <f t="shared" si="0"/>
        <v>7</v>
      </c>
      <c r="B15" t="s">
        <v>28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>
        <f t="shared" si="2"/>
        <v>0</v>
      </c>
      <c r="P15" s="48">
        <f t="shared" si="1"/>
        <v>0</v>
      </c>
      <c r="Q15" s="52">
        <v>0</v>
      </c>
      <c r="R15" s="43"/>
      <c r="S15" s="50">
        <v>25000</v>
      </c>
      <c r="T15" s="51"/>
      <c r="U15"/>
      <c r="V15"/>
      <c r="W15"/>
      <c r="X15"/>
      <c r="Y15"/>
      <c r="Z15"/>
    </row>
    <row r="16" spans="1:26" ht="12.75">
      <c r="A16" s="36">
        <f t="shared" si="0"/>
        <v>8</v>
      </c>
      <c r="B16" t="s">
        <v>29</v>
      </c>
      <c r="C16" s="46"/>
      <c r="D16" s="46"/>
      <c r="E16" s="46"/>
      <c r="F16" s="46"/>
      <c r="G16" s="46"/>
      <c r="H16" s="46"/>
      <c r="I16" s="46">
        <v>25000</v>
      </c>
      <c r="J16" s="46"/>
      <c r="K16" s="46"/>
      <c r="L16" s="46"/>
      <c r="M16" s="46"/>
      <c r="N16" s="46"/>
      <c r="O16" s="47">
        <f t="shared" si="2"/>
        <v>25000</v>
      </c>
      <c r="P16" s="48">
        <f t="shared" si="1"/>
        <v>0</v>
      </c>
      <c r="Q16" s="49">
        <v>25000</v>
      </c>
      <c r="R16" s="43"/>
      <c r="S16" s="50">
        <v>25000</v>
      </c>
      <c r="T16" s="51"/>
      <c r="U16"/>
      <c r="V16"/>
      <c r="W16"/>
      <c r="X16"/>
      <c r="Y16"/>
      <c r="Z16"/>
    </row>
    <row r="17" spans="1:26" ht="12.75">
      <c r="A17" s="36">
        <f t="shared" si="0"/>
        <v>9</v>
      </c>
      <c r="B17" t="s">
        <v>30</v>
      </c>
      <c r="C17" s="46"/>
      <c r="D17" s="46"/>
      <c r="E17" s="46"/>
      <c r="F17" s="46">
        <v>20000</v>
      </c>
      <c r="G17" s="46"/>
      <c r="H17" s="46"/>
      <c r="I17" s="46"/>
      <c r="J17" s="46"/>
      <c r="K17" s="46"/>
      <c r="L17" s="46"/>
      <c r="M17" s="46"/>
      <c r="N17" s="46"/>
      <c r="O17" s="47">
        <f t="shared" si="2"/>
        <v>20000</v>
      </c>
      <c r="P17" s="48">
        <f t="shared" si="1"/>
        <v>0</v>
      </c>
      <c r="Q17" s="49">
        <v>20000</v>
      </c>
      <c r="R17" s="43"/>
      <c r="S17" s="50">
        <v>25000</v>
      </c>
      <c r="T17" s="51"/>
      <c r="U17"/>
      <c r="V17"/>
      <c r="W17"/>
      <c r="X17"/>
      <c r="Y17"/>
      <c r="Z17"/>
    </row>
    <row r="18" spans="1:26" ht="12.75">
      <c r="A18" s="36">
        <f t="shared" si="0"/>
        <v>10</v>
      </c>
      <c r="B18" t="s">
        <v>31</v>
      </c>
      <c r="C18" s="46"/>
      <c r="D18" s="46"/>
      <c r="E18" s="46"/>
      <c r="F18" s="46"/>
      <c r="G18" s="46">
        <v>5000</v>
      </c>
      <c r="H18" s="46"/>
      <c r="I18" s="46"/>
      <c r="J18" s="46"/>
      <c r="K18" s="46">
        <v>5000</v>
      </c>
      <c r="L18" s="46"/>
      <c r="M18" s="46"/>
      <c r="N18" s="46"/>
      <c r="O18" s="47">
        <f t="shared" si="2"/>
        <v>10000</v>
      </c>
      <c r="P18" s="48">
        <f t="shared" si="1"/>
        <v>0</v>
      </c>
      <c r="Q18" s="52">
        <v>10000</v>
      </c>
      <c r="R18" s="43"/>
      <c r="S18" s="50">
        <f>35000*1.35</f>
        <v>47250</v>
      </c>
      <c r="T18" s="53" t="s">
        <v>32</v>
      </c>
      <c r="U18"/>
      <c r="V18"/>
      <c r="W18"/>
      <c r="X18"/>
      <c r="Y18"/>
      <c r="Z18"/>
    </row>
    <row r="19" spans="1:26" ht="12.75">
      <c r="A19" s="36">
        <f t="shared" si="0"/>
        <v>11</v>
      </c>
      <c r="B19" t="s">
        <v>33</v>
      </c>
      <c r="C19" s="46"/>
      <c r="D19" s="46"/>
      <c r="E19" s="46"/>
      <c r="F19" s="46"/>
      <c r="G19" s="46"/>
      <c r="H19" s="46"/>
      <c r="I19" s="46">
        <v>32000</v>
      </c>
      <c r="J19" s="46"/>
      <c r="K19" s="46"/>
      <c r="L19" s="46"/>
      <c r="M19" s="46"/>
      <c r="N19" s="46"/>
      <c r="O19" s="47">
        <f t="shared" si="2"/>
        <v>32000</v>
      </c>
      <c r="P19" s="48">
        <f t="shared" si="1"/>
        <v>0</v>
      </c>
      <c r="Q19" s="52">
        <v>32000</v>
      </c>
      <c r="R19" s="43"/>
      <c r="S19" s="50">
        <v>32000</v>
      </c>
      <c r="T19" s="51"/>
      <c r="U19"/>
      <c r="V19"/>
      <c r="W19"/>
      <c r="X19"/>
      <c r="Y19"/>
      <c r="Z19"/>
    </row>
    <row r="20" spans="1:26" ht="12.75">
      <c r="A20" s="36">
        <f t="shared" si="0"/>
        <v>12</v>
      </c>
      <c r="B20" t="s">
        <v>34</v>
      </c>
      <c r="C20" s="54">
        <f>63000/12</f>
        <v>5250</v>
      </c>
      <c r="D20" s="54">
        <f>+C20</f>
        <v>5250</v>
      </c>
      <c r="E20" s="54">
        <f aca="true" t="shared" si="3" ref="E20:N20">+D20</f>
        <v>5250</v>
      </c>
      <c r="F20" s="54">
        <f t="shared" si="3"/>
        <v>5250</v>
      </c>
      <c r="G20" s="54">
        <f t="shared" si="3"/>
        <v>5250</v>
      </c>
      <c r="H20" s="54">
        <f t="shared" si="3"/>
        <v>5250</v>
      </c>
      <c r="I20" s="54">
        <f t="shared" si="3"/>
        <v>5250</v>
      </c>
      <c r="J20" s="54">
        <f t="shared" si="3"/>
        <v>5250</v>
      </c>
      <c r="K20" s="54">
        <f t="shared" si="3"/>
        <v>5250</v>
      </c>
      <c r="L20" s="54">
        <f t="shared" si="3"/>
        <v>5250</v>
      </c>
      <c r="M20" s="54">
        <f t="shared" si="3"/>
        <v>5250</v>
      </c>
      <c r="N20" s="54">
        <f t="shared" si="3"/>
        <v>5250</v>
      </c>
      <c r="O20" s="55">
        <f t="shared" si="2"/>
        <v>63000</v>
      </c>
      <c r="P20" s="48">
        <f t="shared" si="1"/>
        <v>0</v>
      </c>
      <c r="Q20" s="56">
        <v>63000</v>
      </c>
      <c r="R20" s="57"/>
      <c r="S20" s="58">
        <v>63000</v>
      </c>
      <c r="T20" s="26"/>
      <c r="U20"/>
      <c r="V20"/>
      <c r="W20"/>
      <c r="X20"/>
      <c r="Y20"/>
      <c r="Z20"/>
    </row>
    <row r="21" spans="1:26" ht="12.75">
      <c r="A21" s="36"/>
      <c r="C21" s="46">
        <f aca="true" t="shared" si="4" ref="C21:O21">SUM(C9:C20)</f>
        <v>20250</v>
      </c>
      <c r="D21" s="46">
        <f t="shared" si="4"/>
        <v>5250</v>
      </c>
      <c r="E21" s="46">
        <f t="shared" si="4"/>
        <v>10250</v>
      </c>
      <c r="F21" s="46">
        <f t="shared" si="4"/>
        <v>25250</v>
      </c>
      <c r="G21" s="46">
        <f t="shared" si="4"/>
        <v>37250</v>
      </c>
      <c r="H21" s="46">
        <f t="shared" si="4"/>
        <v>58250</v>
      </c>
      <c r="I21" s="46">
        <f t="shared" si="4"/>
        <v>62250</v>
      </c>
      <c r="J21" s="46">
        <f t="shared" si="4"/>
        <v>5250</v>
      </c>
      <c r="K21" s="46">
        <f t="shared" si="4"/>
        <v>10250</v>
      </c>
      <c r="L21" s="46">
        <f t="shared" si="4"/>
        <v>5250</v>
      </c>
      <c r="M21" s="46">
        <f t="shared" si="4"/>
        <v>5250</v>
      </c>
      <c r="N21" s="46">
        <f t="shared" si="4"/>
        <v>5250</v>
      </c>
      <c r="O21" s="47">
        <f t="shared" si="4"/>
        <v>250000</v>
      </c>
      <c r="P21" s="48">
        <f t="shared" si="1"/>
        <v>0</v>
      </c>
      <c r="Q21" s="52">
        <f>SUM(Q9:Q20)</f>
        <v>250000</v>
      </c>
      <c r="R21" s="43"/>
      <c r="S21" s="50">
        <f>SUM(S9:S20)</f>
        <v>342250</v>
      </c>
      <c r="T21" s="51"/>
      <c r="U21"/>
      <c r="V21"/>
      <c r="W21"/>
      <c r="X21"/>
      <c r="Y21"/>
      <c r="Z21"/>
    </row>
    <row r="22" spans="1:26" ht="12.75">
      <c r="A22" s="39" t="s">
        <v>35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  <c r="Q22" s="52"/>
      <c r="R22" s="43"/>
      <c r="S22" s="50"/>
      <c r="T22" s="51"/>
      <c r="U22"/>
      <c r="V22"/>
      <c r="W22"/>
      <c r="X22"/>
      <c r="Y22"/>
      <c r="Z22"/>
    </row>
    <row r="23" spans="1:26" ht="12.75">
      <c r="A23" s="36">
        <f>+A20+1</f>
        <v>13</v>
      </c>
      <c r="B23" t="s">
        <v>36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>
        <f aca="true" t="shared" si="5" ref="O23:O30">SUM(C23:N23)</f>
        <v>0</v>
      </c>
      <c r="P23" s="48">
        <f t="shared" si="1"/>
        <v>0</v>
      </c>
      <c r="Q23" s="52">
        <v>0</v>
      </c>
      <c r="R23" s="43"/>
      <c r="S23" s="50">
        <v>0</v>
      </c>
      <c r="T23" s="51"/>
      <c r="U23"/>
      <c r="V23"/>
      <c r="W23"/>
      <c r="X23"/>
      <c r="Y23"/>
      <c r="Z23"/>
    </row>
    <row r="24" spans="1:26" ht="12.75">
      <c r="A24" s="36">
        <f aca="true" t="shared" si="6" ref="A24:A30">+A23+1</f>
        <v>14</v>
      </c>
      <c r="B24" t="s">
        <v>37</v>
      </c>
      <c r="C24" s="46">
        <v>10000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>
        <f t="shared" si="5"/>
        <v>10000</v>
      </c>
      <c r="P24" s="48">
        <f t="shared" si="1"/>
        <v>0</v>
      </c>
      <c r="Q24" s="49">
        <v>10000</v>
      </c>
      <c r="R24" s="43"/>
      <c r="S24" s="50">
        <v>10000</v>
      </c>
      <c r="T24" s="51"/>
      <c r="U24"/>
      <c r="V24"/>
      <c r="W24"/>
      <c r="X24"/>
      <c r="Y24"/>
      <c r="Z24"/>
    </row>
    <row r="25" spans="1:26" ht="12.75">
      <c r="A25" s="36">
        <f t="shared" si="6"/>
        <v>15</v>
      </c>
      <c r="B25" t="s">
        <v>38</v>
      </c>
      <c r="C25" s="46"/>
      <c r="D25" s="46"/>
      <c r="E25" s="46">
        <v>2500</v>
      </c>
      <c r="F25" s="46"/>
      <c r="G25" s="46"/>
      <c r="H25" s="46">
        <v>2500</v>
      </c>
      <c r="I25" s="46"/>
      <c r="J25" s="46"/>
      <c r="K25" s="46">
        <v>2500</v>
      </c>
      <c r="L25" s="46"/>
      <c r="M25" s="46"/>
      <c r="N25" s="46"/>
      <c r="O25" s="47">
        <f t="shared" si="5"/>
        <v>7500</v>
      </c>
      <c r="P25" s="48">
        <f t="shared" si="1"/>
        <v>0</v>
      </c>
      <c r="Q25" s="52">
        <v>7500</v>
      </c>
      <c r="R25" s="43"/>
      <c r="S25" s="50">
        <v>10000</v>
      </c>
      <c r="T25" s="51"/>
      <c r="U25"/>
      <c r="V25"/>
      <c r="W25"/>
      <c r="X25"/>
      <c r="Y25"/>
      <c r="Z25"/>
    </row>
    <row r="26" spans="1:26" ht="12.75">
      <c r="A26" s="36">
        <f t="shared" si="6"/>
        <v>16</v>
      </c>
      <c r="B26" t="s">
        <v>39</v>
      </c>
      <c r="C26" s="46"/>
      <c r="D26" s="46"/>
      <c r="E26" s="46">
        <v>5000</v>
      </c>
      <c r="F26" s="46"/>
      <c r="G26" s="46"/>
      <c r="H26" s="46">
        <v>5000</v>
      </c>
      <c r="I26" s="46"/>
      <c r="J26" s="46"/>
      <c r="K26" s="46">
        <v>10000</v>
      </c>
      <c r="L26" s="46"/>
      <c r="M26" s="46"/>
      <c r="N26" s="46">
        <v>5000</v>
      </c>
      <c r="O26" s="47">
        <f t="shared" si="5"/>
        <v>25000</v>
      </c>
      <c r="P26" s="48">
        <f t="shared" si="1"/>
        <v>0</v>
      </c>
      <c r="Q26" s="52">
        <v>25000</v>
      </c>
      <c r="R26" s="43"/>
      <c r="S26" s="50">
        <v>30000</v>
      </c>
      <c r="T26" s="51"/>
      <c r="U26"/>
      <c r="V26"/>
      <c r="W26"/>
      <c r="X26"/>
      <c r="Y26"/>
      <c r="Z26"/>
    </row>
    <row r="27" spans="1:26" ht="12.75">
      <c r="A27" s="36">
        <f t="shared" si="6"/>
        <v>17</v>
      </c>
      <c r="B27" t="s">
        <v>40</v>
      </c>
      <c r="C27" s="46"/>
      <c r="D27" s="46"/>
      <c r="E27" s="46"/>
      <c r="F27" s="46">
        <v>1000</v>
      </c>
      <c r="G27" s="46"/>
      <c r="H27" s="46"/>
      <c r="I27" s="46">
        <v>1000</v>
      </c>
      <c r="J27" s="46"/>
      <c r="K27" s="46"/>
      <c r="L27" s="46">
        <v>1000</v>
      </c>
      <c r="M27" s="46"/>
      <c r="N27" s="46"/>
      <c r="O27" s="47">
        <f t="shared" si="5"/>
        <v>3000</v>
      </c>
      <c r="P27" s="48">
        <f t="shared" si="1"/>
        <v>0</v>
      </c>
      <c r="Q27" s="49">
        <v>3000</v>
      </c>
      <c r="R27" s="43"/>
      <c r="S27" s="50">
        <v>3000</v>
      </c>
      <c r="T27" s="51"/>
      <c r="U27"/>
      <c r="V27"/>
      <c r="W27"/>
      <c r="X27"/>
      <c r="Y27"/>
      <c r="Z27"/>
    </row>
    <row r="28" spans="1:26" ht="12.75">
      <c r="A28" s="36">
        <f t="shared" si="6"/>
        <v>18</v>
      </c>
      <c r="B28" t="s">
        <v>41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>
        <f t="shared" si="5"/>
        <v>0</v>
      </c>
      <c r="P28" s="48">
        <f t="shared" si="1"/>
        <v>0</v>
      </c>
      <c r="Q28" s="52">
        <v>0</v>
      </c>
      <c r="R28" s="43"/>
      <c r="S28" s="50">
        <v>0</v>
      </c>
      <c r="T28" s="53" t="s">
        <v>42</v>
      </c>
      <c r="U28"/>
      <c r="V28"/>
      <c r="W28"/>
      <c r="X28"/>
      <c r="Y28"/>
      <c r="Z28"/>
    </row>
    <row r="29" spans="1:26" ht="12.75">
      <c r="A29" s="36">
        <f t="shared" si="6"/>
        <v>19</v>
      </c>
      <c r="B29" t="s">
        <v>43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>
        <f t="shared" si="5"/>
        <v>0</v>
      </c>
      <c r="P29" s="48">
        <f t="shared" si="1"/>
        <v>0</v>
      </c>
      <c r="Q29" s="52">
        <v>0</v>
      </c>
      <c r="R29" s="43"/>
      <c r="S29" s="50">
        <v>20000</v>
      </c>
      <c r="T29" s="53" t="s">
        <v>44</v>
      </c>
      <c r="U29"/>
      <c r="V29"/>
      <c r="W29"/>
      <c r="X29"/>
      <c r="Y29"/>
      <c r="Z29"/>
    </row>
    <row r="30" spans="1:26" ht="12.75">
      <c r="A30" s="36">
        <f t="shared" si="6"/>
        <v>20</v>
      </c>
      <c r="B30" t="s">
        <v>45</v>
      </c>
      <c r="C30" s="54"/>
      <c r="D30" s="54"/>
      <c r="E30" s="54"/>
      <c r="F30" s="54"/>
      <c r="G30" s="54">
        <v>5000</v>
      </c>
      <c r="H30" s="54"/>
      <c r="I30" s="54"/>
      <c r="J30" s="54">
        <v>7500</v>
      </c>
      <c r="K30" s="54"/>
      <c r="L30" s="54"/>
      <c r="M30" s="54">
        <v>7500</v>
      </c>
      <c r="N30" s="54"/>
      <c r="O30" s="55">
        <f t="shared" si="5"/>
        <v>20000</v>
      </c>
      <c r="P30" s="48">
        <f t="shared" si="1"/>
        <v>0</v>
      </c>
      <c r="Q30" s="59">
        <v>20000</v>
      </c>
      <c r="R30" s="57"/>
      <c r="S30" s="58">
        <v>25000</v>
      </c>
      <c r="T30" s="26"/>
      <c r="U30"/>
      <c r="V30"/>
      <c r="W30"/>
      <c r="X30"/>
      <c r="Y30"/>
      <c r="Z30"/>
    </row>
    <row r="31" spans="1:26" ht="12.75">
      <c r="A31" s="36"/>
      <c r="C31" s="46">
        <f aca="true" t="shared" si="7" ref="C31:O31">SUM(C23:C30)</f>
        <v>10000</v>
      </c>
      <c r="D31" s="46">
        <f t="shared" si="7"/>
        <v>0</v>
      </c>
      <c r="E31" s="46">
        <f t="shared" si="7"/>
        <v>7500</v>
      </c>
      <c r="F31" s="46">
        <f t="shared" si="7"/>
        <v>1000</v>
      </c>
      <c r="G31" s="46">
        <f t="shared" si="7"/>
        <v>5000</v>
      </c>
      <c r="H31" s="46">
        <f t="shared" si="7"/>
        <v>7500</v>
      </c>
      <c r="I31" s="46">
        <f t="shared" si="7"/>
        <v>1000</v>
      </c>
      <c r="J31" s="46">
        <f t="shared" si="7"/>
        <v>7500</v>
      </c>
      <c r="K31" s="46">
        <f t="shared" si="7"/>
        <v>12500</v>
      </c>
      <c r="L31" s="46">
        <f t="shared" si="7"/>
        <v>1000</v>
      </c>
      <c r="M31" s="46">
        <f t="shared" si="7"/>
        <v>7500</v>
      </c>
      <c r="N31" s="46">
        <f t="shared" si="7"/>
        <v>5000</v>
      </c>
      <c r="O31" s="47">
        <f t="shared" si="7"/>
        <v>65500</v>
      </c>
      <c r="P31" s="48">
        <f t="shared" si="1"/>
        <v>0</v>
      </c>
      <c r="Q31" s="52">
        <f>SUM(Q23:Q30)</f>
        <v>65500</v>
      </c>
      <c r="R31" s="43"/>
      <c r="S31" s="50">
        <f>SUM(S23:S30)</f>
        <v>98000</v>
      </c>
      <c r="T31" s="51"/>
      <c r="U31" s="12"/>
      <c r="V31" s="12"/>
      <c r="W31" s="12"/>
      <c r="X31"/>
      <c r="Y31"/>
      <c r="Z31"/>
    </row>
    <row r="32" spans="1:26" ht="12.75">
      <c r="A32" s="39" t="s">
        <v>46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8"/>
      <c r="Q32" s="52"/>
      <c r="R32" s="43"/>
      <c r="S32" s="50"/>
      <c r="T32" s="51"/>
      <c r="U32" s="12"/>
      <c r="V32" s="12"/>
      <c r="W32" s="12"/>
      <c r="X32"/>
      <c r="Y32"/>
      <c r="Z32"/>
    </row>
    <row r="33" spans="1:26" ht="12.75">
      <c r="A33" s="36">
        <v>21</v>
      </c>
      <c r="B33" t="s">
        <v>47</v>
      </c>
      <c r="C33" s="46"/>
      <c r="D33" s="46"/>
      <c r="E33" s="46">
        <v>15000</v>
      </c>
      <c r="F33" s="46"/>
      <c r="G33" s="46"/>
      <c r="H33" s="46">
        <v>15000</v>
      </c>
      <c r="I33" s="46"/>
      <c r="J33" s="46"/>
      <c r="K33" s="46">
        <v>15000</v>
      </c>
      <c r="L33" s="46"/>
      <c r="M33" s="46"/>
      <c r="N33" s="46">
        <v>20000</v>
      </c>
      <c r="O33" s="47">
        <f>SUM(C33:N33)</f>
        <v>65000</v>
      </c>
      <c r="P33" s="48">
        <f t="shared" si="1"/>
        <v>0</v>
      </c>
      <c r="Q33" s="49">
        <v>65000</v>
      </c>
      <c r="R33" s="43"/>
      <c r="S33" s="50">
        <v>65000</v>
      </c>
      <c r="T33" s="51"/>
      <c r="U33" s="60"/>
      <c r="V33" s="12"/>
      <c r="W33" s="12"/>
      <c r="X33"/>
      <c r="Y33"/>
      <c r="Z33"/>
    </row>
    <row r="34" spans="1:26" ht="12.75">
      <c r="A34" s="36">
        <f aca="true" t="shared" si="8" ref="A34:A39">+A33+1</f>
        <v>22</v>
      </c>
      <c r="B34" t="s">
        <v>48</v>
      </c>
      <c r="C34" s="46"/>
      <c r="D34" s="46"/>
      <c r="E34" s="46">
        <v>2500</v>
      </c>
      <c r="F34" s="46">
        <v>2500</v>
      </c>
      <c r="G34" s="46">
        <v>2500</v>
      </c>
      <c r="H34" s="46">
        <v>2500</v>
      </c>
      <c r="I34" s="46">
        <v>5000</v>
      </c>
      <c r="J34" s="46">
        <v>5000</v>
      </c>
      <c r="K34" s="46">
        <v>5000</v>
      </c>
      <c r="L34" s="46">
        <v>5000</v>
      </c>
      <c r="M34" s="46">
        <v>5000</v>
      </c>
      <c r="N34" s="46">
        <v>5000</v>
      </c>
      <c r="O34" s="47">
        <f aca="true" t="shared" si="9" ref="O34:O39">SUM(C34:N34)</f>
        <v>40000</v>
      </c>
      <c r="P34" s="48">
        <f t="shared" si="1"/>
        <v>0</v>
      </c>
      <c r="Q34" s="52">
        <v>40000</v>
      </c>
      <c r="R34" s="43"/>
      <c r="S34" s="50">
        <v>60000</v>
      </c>
      <c r="T34" s="51"/>
      <c r="U34" s="60"/>
      <c r="V34" s="12"/>
      <c r="W34" s="12"/>
      <c r="X34"/>
      <c r="Y34"/>
      <c r="Z34"/>
    </row>
    <row r="35" spans="1:26" ht="12.75">
      <c r="A35" s="36">
        <f t="shared" si="8"/>
        <v>23</v>
      </c>
      <c r="B35" t="s">
        <v>49</v>
      </c>
      <c r="C35" s="46"/>
      <c r="D35" s="46"/>
      <c r="E35" s="46">
        <v>2000</v>
      </c>
      <c r="F35" s="46"/>
      <c r="G35" s="46"/>
      <c r="H35" s="46"/>
      <c r="I35" s="46"/>
      <c r="J35" s="46"/>
      <c r="K35" s="46">
        <v>2000</v>
      </c>
      <c r="L35" s="46"/>
      <c r="M35" s="46"/>
      <c r="N35" s="46"/>
      <c r="O35" s="47">
        <f t="shared" si="9"/>
        <v>4000</v>
      </c>
      <c r="P35" s="48">
        <f t="shared" si="1"/>
        <v>0</v>
      </c>
      <c r="Q35" s="49">
        <v>4000</v>
      </c>
      <c r="R35" s="43"/>
      <c r="S35" s="50">
        <v>5000</v>
      </c>
      <c r="T35" s="51"/>
      <c r="U35" s="12"/>
      <c r="V35" s="12"/>
      <c r="W35" s="12"/>
      <c r="X35"/>
      <c r="Y35"/>
      <c r="Z35"/>
    </row>
    <row r="36" spans="1:26" ht="12.75">
      <c r="A36" s="36">
        <f t="shared" si="8"/>
        <v>24</v>
      </c>
      <c r="B36" t="s">
        <v>50</v>
      </c>
      <c r="C36" s="46"/>
      <c r="D36" s="46"/>
      <c r="E36" s="46"/>
      <c r="F36" s="46">
        <v>1500</v>
      </c>
      <c r="G36" s="46">
        <v>1500</v>
      </c>
      <c r="H36" s="46">
        <v>1500</v>
      </c>
      <c r="I36" s="46">
        <v>2000</v>
      </c>
      <c r="J36" s="46">
        <v>2000</v>
      </c>
      <c r="K36" s="46">
        <v>2750</v>
      </c>
      <c r="L36" s="46">
        <v>2750</v>
      </c>
      <c r="M36" s="46">
        <v>3000</v>
      </c>
      <c r="N36" s="46">
        <v>3000</v>
      </c>
      <c r="O36" s="47">
        <f t="shared" si="9"/>
        <v>20000</v>
      </c>
      <c r="P36" s="48">
        <f t="shared" si="1"/>
        <v>0</v>
      </c>
      <c r="Q36" s="52">
        <v>20000</v>
      </c>
      <c r="R36" s="43"/>
      <c r="S36" s="50">
        <v>30000</v>
      </c>
      <c r="T36" s="51"/>
      <c r="U36" s="12"/>
      <c r="V36" s="12"/>
      <c r="W36" s="12"/>
      <c r="X36"/>
      <c r="Y36"/>
      <c r="Z36"/>
    </row>
    <row r="37" spans="1:26" ht="12.75">
      <c r="A37" s="36">
        <f t="shared" si="8"/>
        <v>25</v>
      </c>
      <c r="B37" t="s">
        <v>51</v>
      </c>
      <c r="C37" s="46"/>
      <c r="D37" s="46"/>
      <c r="E37" s="46"/>
      <c r="F37" s="46">
        <v>300</v>
      </c>
      <c r="G37" s="46">
        <v>300</v>
      </c>
      <c r="H37" s="46">
        <v>300</v>
      </c>
      <c r="I37" s="46">
        <v>300</v>
      </c>
      <c r="J37" s="46">
        <v>500</v>
      </c>
      <c r="K37" s="46">
        <v>500</v>
      </c>
      <c r="L37" s="46">
        <v>500</v>
      </c>
      <c r="M37" s="46">
        <v>600</v>
      </c>
      <c r="N37" s="46">
        <v>700</v>
      </c>
      <c r="O37" s="47">
        <f t="shared" si="9"/>
        <v>4000</v>
      </c>
      <c r="P37" s="48">
        <f t="shared" si="1"/>
        <v>0</v>
      </c>
      <c r="Q37" s="49">
        <v>4000</v>
      </c>
      <c r="R37" s="43"/>
      <c r="S37" s="50">
        <v>5000</v>
      </c>
      <c r="T37" s="51"/>
      <c r="U37" s="12"/>
      <c r="V37" s="12"/>
      <c r="W37" s="12"/>
      <c r="X37"/>
      <c r="Y37"/>
      <c r="Z37"/>
    </row>
    <row r="38" spans="1:26" ht="12.75">
      <c r="A38" s="36">
        <f t="shared" si="8"/>
        <v>26</v>
      </c>
      <c r="B38" t="s">
        <v>52</v>
      </c>
      <c r="C38" s="46"/>
      <c r="D38" s="46"/>
      <c r="E38" s="46"/>
      <c r="F38" s="46"/>
      <c r="G38" s="46">
        <v>1500</v>
      </c>
      <c r="H38" s="46"/>
      <c r="I38" s="46">
        <v>1500</v>
      </c>
      <c r="J38" s="46"/>
      <c r="K38" s="46"/>
      <c r="L38" s="46"/>
      <c r="M38" s="46"/>
      <c r="N38" s="46"/>
      <c r="O38" s="47">
        <f t="shared" si="9"/>
        <v>3000</v>
      </c>
      <c r="P38" s="48">
        <f t="shared" si="1"/>
        <v>0</v>
      </c>
      <c r="Q38" s="49">
        <v>3000</v>
      </c>
      <c r="R38" s="43"/>
      <c r="S38" s="50">
        <v>3000</v>
      </c>
      <c r="T38" s="51"/>
      <c r="U38" s="12"/>
      <c r="V38" s="12"/>
      <c r="W38" s="12"/>
      <c r="X38"/>
      <c r="Y38"/>
      <c r="Z38"/>
    </row>
    <row r="39" spans="1:26" ht="12.75">
      <c r="A39" s="36">
        <f t="shared" si="8"/>
        <v>27</v>
      </c>
      <c r="B39" t="s">
        <v>53</v>
      </c>
      <c r="C39" s="54">
        <v>100</v>
      </c>
      <c r="D39" s="54">
        <v>100</v>
      </c>
      <c r="E39" s="54">
        <v>100</v>
      </c>
      <c r="F39" s="54">
        <v>175</v>
      </c>
      <c r="G39" s="54">
        <v>175</v>
      </c>
      <c r="H39" s="54">
        <v>175</v>
      </c>
      <c r="I39" s="54">
        <v>175</v>
      </c>
      <c r="J39" s="54">
        <v>175</v>
      </c>
      <c r="K39" s="54">
        <v>175</v>
      </c>
      <c r="L39" s="54">
        <v>200</v>
      </c>
      <c r="M39" s="54">
        <v>200</v>
      </c>
      <c r="N39" s="54">
        <v>250</v>
      </c>
      <c r="O39" s="55">
        <f t="shared" si="9"/>
        <v>2000</v>
      </c>
      <c r="P39" s="48">
        <f t="shared" si="1"/>
        <v>0</v>
      </c>
      <c r="Q39" s="56">
        <v>2000</v>
      </c>
      <c r="R39" s="57"/>
      <c r="S39" s="58">
        <v>2000</v>
      </c>
      <c r="T39" s="26"/>
      <c r="U39" s="12"/>
      <c r="V39" s="12"/>
      <c r="W39" s="12"/>
      <c r="X39"/>
      <c r="Y39"/>
      <c r="Z39"/>
    </row>
    <row r="40" spans="1:26" ht="12.75">
      <c r="A40" s="36"/>
      <c r="C40" s="46">
        <f aca="true" t="shared" si="10" ref="C40:O40">SUM(C33:C39)</f>
        <v>100</v>
      </c>
      <c r="D40" s="46">
        <f t="shared" si="10"/>
        <v>100</v>
      </c>
      <c r="E40" s="46">
        <f t="shared" si="10"/>
        <v>19600</v>
      </c>
      <c r="F40" s="46">
        <f t="shared" si="10"/>
        <v>4475</v>
      </c>
      <c r="G40" s="46">
        <f t="shared" si="10"/>
        <v>5975</v>
      </c>
      <c r="H40" s="46">
        <f t="shared" si="10"/>
        <v>19475</v>
      </c>
      <c r="I40" s="46">
        <f t="shared" si="10"/>
        <v>8975</v>
      </c>
      <c r="J40" s="46">
        <f t="shared" si="10"/>
        <v>7675</v>
      </c>
      <c r="K40" s="46">
        <f t="shared" si="10"/>
        <v>25425</v>
      </c>
      <c r="L40" s="46">
        <f t="shared" si="10"/>
        <v>8450</v>
      </c>
      <c r="M40" s="46">
        <f t="shared" si="10"/>
        <v>8800</v>
      </c>
      <c r="N40" s="46">
        <f t="shared" si="10"/>
        <v>28950</v>
      </c>
      <c r="O40" s="47">
        <f t="shared" si="10"/>
        <v>138000</v>
      </c>
      <c r="P40" s="48">
        <f t="shared" si="1"/>
        <v>0</v>
      </c>
      <c r="Q40" s="52">
        <f>SUM(Q33:Q39)</f>
        <v>138000</v>
      </c>
      <c r="R40" s="43"/>
      <c r="S40" s="50">
        <f>SUM(S33:S39)</f>
        <v>170000</v>
      </c>
      <c r="T40" s="51"/>
      <c r="U40" s="12"/>
      <c r="V40" s="12"/>
      <c r="W40" s="12"/>
      <c r="X40"/>
      <c r="Y40"/>
      <c r="Z40"/>
    </row>
    <row r="41" spans="1:26" ht="12.75">
      <c r="A41" s="39" t="s">
        <v>54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8"/>
      <c r="Q41" s="52"/>
      <c r="R41" s="43"/>
      <c r="S41" s="50"/>
      <c r="T41" s="51"/>
      <c r="U41" s="12"/>
      <c r="V41" s="12"/>
      <c r="W41" s="12"/>
      <c r="X41" t="s">
        <v>55</v>
      </c>
      <c r="Y41"/>
      <c r="Z41"/>
    </row>
    <row r="42" spans="1:26" ht="12.75">
      <c r="A42" s="36">
        <v>28</v>
      </c>
      <c r="B42" t="s">
        <v>56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>
        <v>10000</v>
      </c>
      <c r="N42" s="46"/>
      <c r="O42" s="47">
        <f>SUM(C42:N42)</f>
        <v>10000</v>
      </c>
      <c r="P42" s="48">
        <f t="shared" si="1"/>
        <v>0</v>
      </c>
      <c r="Q42" s="49">
        <v>10000</v>
      </c>
      <c r="R42" s="43"/>
      <c r="S42" s="50">
        <v>10000</v>
      </c>
      <c r="T42" s="51"/>
      <c r="U42" s="12"/>
      <c r="V42" s="12"/>
      <c r="W42" s="12"/>
      <c r="X42"/>
      <c r="Y42"/>
      <c r="Z42"/>
    </row>
    <row r="43" spans="1:26" ht="12.75">
      <c r="A43" s="3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48"/>
      <c r="Q43" s="52"/>
      <c r="R43" s="43"/>
      <c r="S43" s="50"/>
      <c r="T43" s="51"/>
      <c r="U43" s="12" t="s">
        <v>57</v>
      </c>
      <c r="V43" s="12">
        <v>20000</v>
      </c>
      <c r="W43" s="12">
        <v>20000</v>
      </c>
      <c r="X43"/>
      <c r="Y43" s="61">
        <f>+V43/12</f>
        <v>1666.6666666666667</v>
      </c>
      <c r="Z43"/>
    </row>
    <row r="44" spans="1:25" s="68" customFormat="1" ht="12.75">
      <c r="A44" s="128" t="s">
        <v>58</v>
      </c>
      <c r="B44" s="128"/>
      <c r="C44" s="62">
        <f aca="true" t="shared" si="11" ref="C44:O44">+C42+C40+C31+C21</f>
        <v>30350</v>
      </c>
      <c r="D44" s="62">
        <f t="shared" si="11"/>
        <v>5350</v>
      </c>
      <c r="E44" s="62">
        <f t="shared" si="11"/>
        <v>37350</v>
      </c>
      <c r="F44" s="62">
        <f t="shared" si="11"/>
        <v>30725</v>
      </c>
      <c r="G44" s="62">
        <f t="shared" si="11"/>
        <v>48225</v>
      </c>
      <c r="H44" s="62">
        <f t="shared" si="11"/>
        <v>85225</v>
      </c>
      <c r="I44" s="62">
        <f t="shared" si="11"/>
        <v>72225</v>
      </c>
      <c r="J44" s="62">
        <f t="shared" si="11"/>
        <v>20425</v>
      </c>
      <c r="K44" s="62">
        <f t="shared" si="11"/>
        <v>48175</v>
      </c>
      <c r="L44" s="62">
        <f t="shared" si="11"/>
        <v>14700</v>
      </c>
      <c r="M44" s="62">
        <f t="shared" si="11"/>
        <v>31550</v>
      </c>
      <c r="N44" s="62">
        <f t="shared" si="11"/>
        <v>39200</v>
      </c>
      <c r="O44" s="63">
        <f t="shared" si="11"/>
        <v>463500</v>
      </c>
      <c r="P44" s="40">
        <f t="shared" si="1"/>
        <v>0</v>
      </c>
      <c r="Q44" s="64">
        <f>+Q42+Q40+Q31+Q21</f>
        <v>463500</v>
      </c>
      <c r="R44" s="65">
        <f>+R42+R40+R31+R21</f>
        <v>0</v>
      </c>
      <c r="S44" s="66">
        <f>+S42+S40+S31+S21</f>
        <v>620250</v>
      </c>
      <c r="T44" s="65"/>
      <c r="U44" s="67" t="s">
        <v>59</v>
      </c>
      <c r="V44" s="67"/>
      <c r="W44" s="67">
        <v>35000</v>
      </c>
      <c r="Y44" s="67">
        <f aca="true" t="shared" si="12" ref="Y44:Y52">+V44/12</f>
        <v>0</v>
      </c>
    </row>
    <row r="45" spans="1:26" ht="12.75">
      <c r="A45" s="3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8"/>
      <c r="Q45" s="52"/>
      <c r="R45" s="43"/>
      <c r="S45" s="44"/>
      <c r="T45" s="12"/>
      <c r="U45" s="12" t="s">
        <v>60</v>
      </c>
      <c r="V45" s="12">
        <f>30000*1.05</f>
        <v>31500</v>
      </c>
      <c r="W45" s="12">
        <f>30000*1.05</f>
        <v>31500</v>
      </c>
      <c r="X45" s="51">
        <f>+V45*0.04</f>
        <v>1260</v>
      </c>
      <c r="Y45" s="61">
        <f t="shared" si="12"/>
        <v>2625</v>
      </c>
      <c r="Z45"/>
    </row>
    <row r="46" spans="1:26" ht="12.75">
      <c r="A46" s="127" t="s">
        <v>61</v>
      </c>
      <c r="B46" s="12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8"/>
      <c r="Q46" s="52"/>
      <c r="R46" s="43"/>
      <c r="S46" s="44"/>
      <c r="T46" s="12"/>
      <c r="U46" s="12" t="s">
        <v>62</v>
      </c>
      <c r="V46" s="12">
        <f>60000*1.05</f>
        <v>63000</v>
      </c>
      <c r="W46" s="12">
        <f>60000*1.05</f>
        <v>63000</v>
      </c>
      <c r="X46" s="51">
        <f>+V46*0.04</f>
        <v>2520</v>
      </c>
      <c r="Y46" s="61">
        <f t="shared" si="12"/>
        <v>5250</v>
      </c>
      <c r="Z46"/>
    </row>
    <row r="47" spans="1:26" ht="12.75">
      <c r="A47" s="36">
        <v>29</v>
      </c>
      <c r="B47" t="s">
        <v>63</v>
      </c>
      <c r="C47" s="69">
        <f>+Y53-2625-1667-2083-2916</f>
        <v>17334</v>
      </c>
      <c r="D47" s="69">
        <f>+Y53-1667-2083</f>
        <v>22875</v>
      </c>
      <c r="E47" s="46">
        <f>+Y53</f>
        <v>26625</v>
      </c>
      <c r="F47" s="46">
        <v>25792</v>
      </c>
      <c r="G47" s="46">
        <v>25792</v>
      </c>
      <c r="H47" s="46">
        <v>25792</v>
      </c>
      <c r="I47" s="46">
        <v>25792</v>
      </c>
      <c r="J47" s="46">
        <v>25792</v>
      </c>
      <c r="K47" s="46">
        <v>25792</v>
      </c>
      <c r="L47" s="46">
        <v>25792</v>
      </c>
      <c r="M47" s="46">
        <v>25792</v>
      </c>
      <c r="N47" s="46">
        <v>25792</v>
      </c>
      <c r="O47" s="47">
        <f>SUM(C47:N47)</f>
        <v>298962</v>
      </c>
      <c r="P47" s="48">
        <f t="shared" si="1"/>
        <v>0</v>
      </c>
      <c r="Q47" s="52">
        <f>+O47</f>
        <v>298962</v>
      </c>
      <c r="R47" s="43"/>
      <c r="S47" s="50">
        <f>+W53</f>
        <v>373500</v>
      </c>
      <c r="T47" t="s">
        <v>64</v>
      </c>
      <c r="U47" s="12" t="s">
        <v>65</v>
      </c>
      <c r="V47" s="12">
        <f>+V46</f>
        <v>63000</v>
      </c>
      <c r="W47" s="12">
        <f>+W46</f>
        <v>63000</v>
      </c>
      <c r="X47" s="51">
        <f>+V47*0.04</f>
        <v>2520</v>
      </c>
      <c r="Y47" s="61">
        <f t="shared" si="12"/>
        <v>5250</v>
      </c>
      <c r="Z47"/>
    </row>
    <row r="48" spans="1:26" ht="12.75">
      <c r="A48" s="36">
        <f aca="true" t="shared" si="13" ref="A48:A66">+A47+1</f>
        <v>30</v>
      </c>
      <c r="B48" t="s">
        <v>66</v>
      </c>
      <c r="C48" s="46">
        <f>+C47*0.09</f>
        <v>1560.06</v>
      </c>
      <c r="D48" s="46">
        <f aca="true" t="shared" si="14" ref="D48:N48">+D47*0.09</f>
        <v>2058.75</v>
      </c>
      <c r="E48" s="46">
        <f t="shared" si="14"/>
        <v>2396.25</v>
      </c>
      <c r="F48" s="46">
        <f t="shared" si="14"/>
        <v>2321.2799999999997</v>
      </c>
      <c r="G48" s="46">
        <f t="shared" si="14"/>
        <v>2321.2799999999997</v>
      </c>
      <c r="H48" s="46">
        <f t="shared" si="14"/>
        <v>2321.2799999999997</v>
      </c>
      <c r="I48" s="46">
        <f t="shared" si="14"/>
        <v>2321.2799999999997</v>
      </c>
      <c r="J48" s="46">
        <f t="shared" si="14"/>
        <v>2321.2799999999997</v>
      </c>
      <c r="K48" s="46">
        <f t="shared" si="14"/>
        <v>2321.2799999999997</v>
      </c>
      <c r="L48" s="46">
        <f t="shared" si="14"/>
        <v>2321.2799999999997</v>
      </c>
      <c r="M48" s="46">
        <f t="shared" si="14"/>
        <v>2321.2799999999997</v>
      </c>
      <c r="N48" s="46">
        <f t="shared" si="14"/>
        <v>2321.2799999999997</v>
      </c>
      <c r="O48" s="47">
        <f aca="true" t="shared" si="15" ref="O48:O66">SUM(C48:N48)</f>
        <v>26906.57999999999</v>
      </c>
      <c r="P48" s="48">
        <f t="shared" si="1"/>
        <v>0</v>
      </c>
      <c r="Q48" s="52">
        <f>+Q47*0.09</f>
        <v>26906.579999999998</v>
      </c>
      <c r="R48" s="43">
        <f>+R47*0.09</f>
        <v>0</v>
      </c>
      <c r="S48" s="50">
        <f>+S47*0.09</f>
        <v>33615</v>
      </c>
      <c r="T48" s="51"/>
      <c r="U48" s="12" t="s">
        <v>67</v>
      </c>
      <c r="V48" s="12">
        <v>30000</v>
      </c>
      <c r="W48" s="12">
        <v>30000</v>
      </c>
      <c r="X48" s="51">
        <f>+V48*0.04</f>
        <v>1200</v>
      </c>
      <c r="Y48" s="61">
        <f t="shared" si="12"/>
        <v>2500</v>
      </c>
      <c r="Z48"/>
    </row>
    <row r="49" spans="1:26" ht="12.75">
      <c r="A49" s="36">
        <f t="shared" si="13"/>
        <v>31</v>
      </c>
      <c r="B49" t="s">
        <v>68</v>
      </c>
      <c r="C49" s="46">
        <f>+C47*0.05</f>
        <v>866.7</v>
      </c>
      <c r="D49" s="46">
        <f aca="true" t="shared" si="16" ref="D49:N49">+D47*0.05</f>
        <v>1143.75</v>
      </c>
      <c r="E49" s="46">
        <f t="shared" si="16"/>
        <v>1331.25</v>
      </c>
      <c r="F49" s="46">
        <f t="shared" si="16"/>
        <v>1289.6000000000001</v>
      </c>
      <c r="G49" s="46">
        <f t="shared" si="16"/>
        <v>1289.6000000000001</v>
      </c>
      <c r="H49" s="46">
        <f t="shared" si="16"/>
        <v>1289.6000000000001</v>
      </c>
      <c r="I49" s="46">
        <f t="shared" si="16"/>
        <v>1289.6000000000001</v>
      </c>
      <c r="J49" s="46">
        <f t="shared" si="16"/>
        <v>1289.6000000000001</v>
      </c>
      <c r="K49" s="46">
        <f t="shared" si="16"/>
        <v>1289.6000000000001</v>
      </c>
      <c r="L49" s="46">
        <f t="shared" si="16"/>
        <v>1289.6000000000001</v>
      </c>
      <c r="M49" s="46">
        <f t="shared" si="16"/>
        <v>1289.6000000000001</v>
      </c>
      <c r="N49" s="46">
        <f t="shared" si="16"/>
        <v>1289.6000000000001</v>
      </c>
      <c r="O49" s="47">
        <f t="shared" si="15"/>
        <v>14948.100000000002</v>
      </c>
      <c r="P49" s="48">
        <f t="shared" si="1"/>
        <v>0</v>
      </c>
      <c r="Q49" s="52">
        <f>+Q47*0.05</f>
        <v>14948.1</v>
      </c>
      <c r="R49" s="43"/>
      <c r="S49" s="50">
        <f>+S47*0.05</f>
        <v>18675</v>
      </c>
      <c r="T49" t="s">
        <v>69</v>
      </c>
      <c r="U49" s="12" t="s">
        <v>70</v>
      </c>
      <c r="V49" s="12">
        <v>27000</v>
      </c>
      <c r="W49" s="12">
        <v>30000</v>
      </c>
      <c r="X49" s="53">
        <v>4000</v>
      </c>
      <c r="Y49" s="61">
        <f t="shared" si="12"/>
        <v>2250</v>
      </c>
      <c r="Z49"/>
    </row>
    <row r="50" spans="1:26" ht="12.75">
      <c r="A50" s="36">
        <f t="shared" si="13"/>
        <v>32</v>
      </c>
      <c r="B50" t="s">
        <v>71</v>
      </c>
      <c r="C50" s="46">
        <v>2000</v>
      </c>
      <c r="D50" s="46">
        <v>500</v>
      </c>
      <c r="E50" s="46">
        <v>500</v>
      </c>
      <c r="F50" s="46">
        <v>3000</v>
      </c>
      <c r="G50" s="46">
        <v>500</v>
      </c>
      <c r="H50" s="46">
        <v>500</v>
      </c>
      <c r="I50" s="46">
        <v>500</v>
      </c>
      <c r="J50" s="46">
        <v>500</v>
      </c>
      <c r="K50" s="46">
        <v>500</v>
      </c>
      <c r="L50" s="46">
        <v>2500</v>
      </c>
      <c r="M50" s="46">
        <v>500</v>
      </c>
      <c r="N50" s="46">
        <v>500</v>
      </c>
      <c r="O50" s="47">
        <f t="shared" si="15"/>
        <v>12000</v>
      </c>
      <c r="P50" s="48">
        <f t="shared" si="1"/>
        <v>0</v>
      </c>
      <c r="Q50" s="52">
        <v>12000</v>
      </c>
      <c r="R50" s="43"/>
      <c r="S50" s="50">
        <v>16000</v>
      </c>
      <c r="T50" s="51"/>
      <c r="U50" s="12" t="s">
        <v>72</v>
      </c>
      <c r="V50" s="12">
        <v>35000</v>
      </c>
      <c r="W50" s="12">
        <v>50000</v>
      </c>
      <c r="X50" s="51">
        <v>7000</v>
      </c>
      <c r="Y50" s="61">
        <f t="shared" si="12"/>
        <v>2916.6666666666665</v>
      </c>
      <c r="Z50"/>
    </row>
    <row r="51" spans="1:26" ht="12.75">
      <c r="A51" s="36">
        <f t="shared" si="13"/>
        <v>33</v>
      </c>
      <c r="B51" t="s">
        <v>73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>
        <f t="shared" si="15"/>
        <v>0</v>
      </c>
      <c r="P51" s="48">
        <f t="shared" si="1"/>
        <v>0</v>
      </c>
      <c r="Q51" s="52">
        <v>0</v>
      </c>
      <c r="R51" s="43"/>
      <c r="S51" s="50">
        <v>3500</v>
      </c>
      <c r="T51" s="53" t="s">
        <v>74</v>
      </c>
      <c r="U51" s="12" t="s">
        <v>75</v>
      </c>
      <c r="V51" s="12">
        <v>25000</v>
      </c>
      <c r="W51" s="12">
        <v>27000</v>
      </c>
      <c r="X51" s="61">
        <f>+V51*0.04</f>
        <v>1000</v>
      </c>
      <c r="Y51" s="61">
        <f t="shared" si="12"/>
        <v>2083.3333333333335</v>
      </c>
      <c r="Z51"/>
    </row>
    <row r="52" spans="1:26" ht="12.75">
      <c r="A52" s="36">
        <f t="shared" si="13"/>
        <v>34</v>
      </c>
      <c r="B52" t="s">
        <v>76</v>
      </c>
      <c r="C52" s="46"/>
      <c r="D52" s="46">
        <v>2000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>
        <f t="shared" si="15"/>
        <v>2000</v>
      </c>
      <c r="P52" s="48">
        <f t="shared" si="1"/>
        <v>0</v>
      </c>
      <c r="Q52" s="52">
        <v>2000</v>
      </c>
      <c r="R52" s="43"/>
      <c r="S52" s="50">
        <v>2500</v>
      </c>
      <c r="T52" t="s">
        <v>77</v>
      </c>
      <c r="U52" s="12" t="s">
        <v>78</v>
      </c>
      <c r="V52" s="70">
        <v>25000</v>
      </c>
      <c r="W52" s="70">
        <v>24000</v>
      </c>
      <c r="X52" s="71">
        <f>+V52*0.04</f>
        <v>1000</v>
      </c>
      <c r="Y52" s="61">
        <f t="shared" si="12"/>
        <v>2083.3333333333335</v>
      </c>
      <c r="Z52"/>
    </row>
    <row r="53" spans="1:26" ht="12.75">
      <c r="A53" s="36">
        <f t="shared" si="13"/>
        <v>35</v>
      </c>
      <c r="B53" t="s">
        <v>79</v>
      </c>
      <c r="C53" s="46">
        <v>1500</v>
      </c>
      <c r="D53" s="46">
        <v>1500</v>
      </c>
      <c r="E53" s="46">
        <v>1000</v>
      </c>
      <c r="F53" s="46">
        <v>1000</v>
      </c>
      <c r="G53" s="46">
        <v>1000</v>
      </c>
      <c r="H53" s="46">
        <v>1000</v>
      </c>
      <c r="I53" s="46">
        <v>1000</v>
      </c>
      <c r="J53" s="46">
        <v>1000</v>
      </c>
      <c r="K53" s="46">
        <v>1000</v>
      </c>
      <c r="L53" s="46">
        <v>1000</v>
      </c>
      <c r="M53" s="46">
        <v>1000</v>
      </c>
      <c r="N53" s="46">
        <v>1000</v>
      </c>
      <c r="O53" s="47">
        <f t="shared" si="15"/>
        <v>13000</v>
      </c>
      <c r="P53" s="48">
        <f t="shared" si="1"/>
        <v>0</v>
      </c>
      <c r="Q53" s="52">
        <v>13000</v>
      </c>
      <c r="R53" s="43"/>
      <c r="S53" s="50">
        <v>13000</v>
      </c>
      <c r="T53" t="s">
        <v>80</v>
      </c>
      <c r="U53" s="12"/>
      <c r="V53" s="12">
        <f>SUM(V43:V52)</f>
        <v>319500</v>
      </c>
      <c r="W53" s="12">
        <f>SUM(W43:W52)</f>
        <v>373500</v>
      </c>
      <c r="X53" s="12">
        <f>SUM(X45:X52)</f>
        <v>20500</v>
      </c>
      <c r="Y53" s="60">
        <f>SUM(Y43:Y52)</f>
        <v>26625</v>
      </c>
      <c r="Z53"/>
    </row>
    <row r="54" spans="1:26" ht="12.75">
      <c r="A54" s="36">
        <f t="shared" si="13"/>
        <v>36</v>
      </c>
      <c r="B54" t="s">
        <v>81</v>
      </c>
      <c r="C54" s="46">
        <v>250</v>
      </c>
      <c r="D54" s="46">
        <v>250</v>
      </c>
      <c r="E54" s="46">
        <v>250</v>
      </c>
      <c r="F54" s="46">
        <v>250</v>
      </c>
      <c r="G54" s="46">
        <v>250</v>
      </c>
      <c r="H54" s="46">
        <v>250</v>
      </c>
      <c r="I54" s="46">
        <v>250</v>
      </c>
      <c r="J54" s="46">
        <v>250</v>
      </c>
      <c r="K54" s="46">
        <v>250</v>
      </c>
      <c r="L54" s="46">
        <v>250</v>
      </c>
      <c r="M54" s="46">
        <v>250</v>
      </c>
      <c r="N54" s="46">
        <v>250</v>
      </c>
      <c r="O54" s="47">
        <f t="shared" si="15"/>
        <v>3000</v>
      </c>
      <c r="P54" s="48">
        <f t="shared" si="1"/>
        <v>0</v>
      </c>
      <c r="Q54" s="52">
        <f>250*12</f>
        <v>3000</v>
      </c>
      <c r="R54" s="43"/>
      <c r="S54" s="50">
        <v>3000</v>
      </c>
      <c r="T54"/>
      <c r="U54" s="12"/>
      <c r="V54" s="12"/>
      <c r="W54" s="12"/>
      <c r="Y54"/>
      <c r="Z54"/>
    </row>
    <row r="55" spans="1:26" ht="12.75">
      <c r="A55" s="36">
        <f t="shared" si="13"/>
        <v>37</v>
      </c>
      <c r="B55" t="s">
        <v>82</v>
      </c>
      <c r="C55" s="46">
        <v>250</v>
      </c>
      <c r="D55" s="46">
        <v>250</v>
      </c>
      <c r="E55" s="46">
        <v>250</v>
      </c>
      <c r="F55" s="46">
        <v>250</v>
      </c>
      <c r="G55" s="46">
        <v>250</v>
      </c>
      <c r="H55" s="46">
        <v>250</v>
      </c>
      <c r="I55" s="46">
        <v>250</v>
      </c>
      <c r="J55" s="46">
        <v>250</v>
      </c>
      <c r="K55" s="46">
        <v>250</v>
      </c>
      <c r="L55" s="46">
        <v>250</v>
      </c>
      <c r="M55" s="46">
        <v>250</v>
      </c>
      <c r="N55" s="46">
        <v>250</v>
      </c>
      <c r="O55" s="47">
        <f t="shared" si="15"/>
        <v>3000</v>
      </c>
      <c r="P55" s="48">
        <f t="shared" si="1"/>
        <v>0</v>
      </c>
      <c r="Q55" s="52">
        <v>3000</v>
      </c>
      <c r="R55" s="43"/>
      <c r="S55" s="50">
        <v>3000</v>
      </c>
      <c r="T55" t="s">
        <v>83</v>
      </c>
      <c r="U55" s="12"/>
      <c r="V55" s="12"/>
      <c r="W55" s="12"/>
      <c r="Y55"/>
      <c r="Z55"/>
    </row>
    <row r="56" spans="1:26" ht="12.75">
      <c r="A56" s="36">
        <f t="shared" si="13"/>
        <v>38</v>
      </c>
      <c r="B56" t="s">
        <v>84</v>
      </c>
      <c r="C56" s="46">
        <v>125</v>
      </c>
      <c r="D56" s="46">
        <v>125</v>
      </c>
      <c r="E56" s="46">
        <v>125</v>
      </c>
      <c r="F56" s="46">
        <v>125</v>
      </c>
      <c r="G56" s="46">
        <v>125</v>
      </c>
      <c r="H56" s="46">
        <v>125</v>
      </c>
      <c r="I56" s="46">
        <v>125</v>
      </c>
      <c r="J56" s="46">
        <v>125</v>
      </c>
      <c r="K56" s="46">
        <v>125</v>
      </c>
      <c r="L56" s="46">
        <v>125</v>
      </c>
      <c r="M56" s="46">
        <v>125</v>
      </c>
      <c r="N56" s="46">
        <v>125</v>
      </c>
      <c r="O56" s="47">
        <f t="shared" si="15"/>
        <v>1500</v>
      </c>
      <c r="P56" s="48">
        <f t="shared" si="1"/>
        <v>0</v>
      </c>
      <c r="Q56" s="52">
        <v>1500</v>
      </c>
      <c r="R56" s="43"/>
      <c r="S56" s="50">
        <v>1850</v>
      </c>
      <c r="T56" s="51"/>
      <c r="U56" s="12"/>
      <c r="V56" s="12"/>
      <c r="W56" s="12"/>
      <c r="X56"/>
      <c r="Y56"/>
      <c r="Z56"/>
    </row>
    <row r="57" spans="1:26" ht="12.75">
      <c r="A57" s="36">
        <f t="shared" si="13"/>
        <v>39</v>
      </c>
      <c r="B57" t="s">
        <v>85</v>
      </c>
      <c r="C57" s="46">
        <v>250</v>
      </c>
      <c r="D57" s="46">
        <v>250</v>
      </c>
      <c r="E57" s="46">
        <v>250</v>
      </c>
      <c r="F57" s="46">
        <v>250</v>
      </c>
      <c r="G57" s="46">
        <v>250</v>
      </c>
      <c r="H57" s="46">
        <v>250</v>
      </c>
      <c r="I57" s="46">
        <v>250</v>
      </c>
      <c r="J57" s="46">
        <v>250</v>
      </c>
      <c r="K57" s="46">
        <v>250</v>
      </c>
      <c r="L57" s="46">
        <v>250</v>
      </c>
      <c r="M57" s="46">
        <v>250</v>
      </c>
      <c r="N57" s="46">
        <v>250</v>
      </c>
      <c r="O57" s="47">
        <f t="shared" si="15"/>
        <v>3000</v>
      </c>
      <c r="P57" s="48">
        <f t="shared" si="1"/>
        <v>0</v>
      </c>
      <c r="Q57" s="52">
        <f>250*12</f>
        <v>3000</v>
      </c>
      <c r="R57" s="43"/>
      <c r="S57" s="50">
        <f>300*12</f>
        <v>3600</v>
      </c>
      <c r="T57" s="51"/>
      <c r="U57"/>
      <c r="V57"/>
      <c r="W57"/>
      <c r="X57"/>
      <c r="Y57"/>
      <c r="Z57"/>
    </row>
    <row r="58" spans="1:26" ht="12.75">
      <c r="A58" s="36">
        <f t="shared" si="13"/>
        <v>40</v>
      </c>
      <c r="B58" t="s">
        <v>86</v>
      </c>
      <c r="C58" s="69"/>
      <c r="D58" s="69"/>
      <c r="E58" s="69">
        <v>1000</v>
      </c>
      <c r="F58" s="69"/>
      <c r="G58" s="69"/>
      <c r="H58" s="69"/>
      <c r="I58" s="69"/>
      <c r="J58" s="69"/>
      <c r="K58" s="69">
        <v>1000</v>
      </c>
      <c r="L58" s="69"/>
      <c r="M58" s="69"/>
      <c r="N58" s="69"/>
      <c r="O58" s="47">
        <f t="shared" si="15"/>
        <v>2000</v>
      </c>
      <c r="P58" s="48">
        <f t="shared" si="1"/>
        <v>0</v>
      </c>
      <c r="Q58" s="72">
        <f>2000</f>
        <v>2000</v>
      </c>
      <c r="R58" s="25"/>
      <c r="S58" s="73">
        <f>2000+12000</f>
        <v>14000</v>
      </c>
      <c r="T58" t="s">
        <v>87</v>
      </c>
      <c r="V58"/>
      <c r="W58">
        <f>+V50/12</f>
        <v>2916.6666666666665</v>
      </c>
      <c r="X58"/>
      <c r="Y58"/>
      <c r="Z58"/>
    </row>
    <row r="59" spans="1:26" ht="12.75">
      <c r="A59" s="36">
        <f t="shared" si="13"/>
        <v>41</v>
      </c>
      <c r="B59" t="s">
        <v>88</v>
      </c>
      <c r="C59" s="46">
        <v>2400</v>
      </c>
      <c r="D59" s="46">
        <v>2400</v>
      </c>
      <c r="E59" s="46">
        <v>2400</v>
      </c>
      <c r="F59" s="46">
        <v>2400</v>
      </c>
      <c r="G59" s="46">
        <v>2400</v>
      </c>
      <c r="H59" s="46">
        <v>2400</v>
      </c>
      <c r="I59" s="46">
        <v>2400</v>
      </c>
      <c r="J59" s="46">
        <v>2400</v>
      </c>
      <c r="K59" s="46">
        <v>2400</v>
      </c>
      <c r="L59" s="46">
        <v>2400</v>
      </c>
      <c r="M59" s="46">
        <v>2400</v>
      </c>
      <c r="N59" s="46">
        <v>2400</v>
      </c>
      <c r="O59" s="47">
        <f t="shared" si="15"/>
        <v>28800</v>
      </c>
      <c r="P59" s="48">
        <f t="shared" si="1"/>
        <v>0</v>
      </c>
      <c r="Q59" s="52">
        <f>2400*12</f>
        <v>28800</v>
      </c>
      <c r="R59" s="43"/>
      <c r="S59" s="50">
        <f>2400*12</f>
        <v>28800</v>
      </c>
      <c r="T59" s="53" t="s">
        <v>89</v>
      </c>
      <c r="U59"/>
      <c r="V59"/>
      <c r="W59"/>
      <c r="X59"/>
      <c r="Y59"/>
      <c r="Z59"/>
    </row>
    <row r="60" spans="1:26" ht="12.75">
      <c r="A60" s="36">
        <f t="shared" si="13"/>
        <v>42</v>
      </c>
      <c r="B60" t="s">
        <v>90</v>
      </c>
      <c r="C60" s="46">
        <v>250</v>
      </c>
      <c r="D60" s="46">
        <v>250</v>
      </c>
      <c r="E60" s="46">
        <v>250</v>
      </c>
      <c r="F60" s="46">
        <v>250</v>
      </c>
      <c r="G60" s="46">
        <v>250</v>
      </c>
      <c r="H60" s="46">
        <v>250</v>
      </c>
      <c r="I60" s="46">
        <v>250</v>
      </c>
      <c r="J60" s="46">
        <v>250</v>
      </c>
      <c r="K60" s="46">
        <v>250</v>
      </c>
      <c r="L60" s="46">
        <v>250</v>
      </c>
      <c r="M60" s="46">
        <v>250</v>
      </c>
      <c r="N60" s="46">
        <v>250</v>
      </c>
      <c r="O60" s="47">
        <f t="shared" si="15"/>
        <v>3000</v>
      </c>
      <c r="P60" s="48">
        <f t="shared" si="1"/>
        <v>0</v>
      </c>
      <c r="Q60" s="52">
        <f>250*12</f>
        <v>3000</v>
      </c>
      <c r="R60" s="43"/>
      <c r="S60" s="50">
        <v>3500</v>
      </c>
      <c r="T60" s="51"/>
      <c r="U60"/>
      <c r="V60"/>
      <c r="W60"/>
      <c r="X60"/>
      <c r="Y60"/>
      <c r="Z60"/>
    </row>
    <row r="61" spans="1:26" ht="12.75">
      <c r="A61" s="36">
        <f t="shared" si="13"/>
        <v>43</v>
      </c>
      <c r="B61" t="s">
        <v>91</v>
      </c>
      <c r="C61" s="46">
        <v>250</v>
      </c>
      <c r="D61" s="46">
        <v>250</v>
      </c>
      <c r="E61" s="46">
        <v>250</v>
      </c>
      <c r="F61" s="46">
        <v>250</v>
      </c>
      <c r="G61" s="46">
        <v>250</v>
      </c>
      <c r="H61" s="46">
        <v>250</v>
      </c>
      <c r="I61" s="46">
        <v>250</v>
      </c>
      <c r="J61" s="46">
        <v>250</v>
      </c>
      <c r="K61" s="46">
        <v>250</v>
      </c>
      <c r="L61" s="46">
        <v>250</v>
      </c>
      <c r="M61" s="46">
        <v>250</v>
      </c>
      <c r="N61" s="46">
        <v>250</v>
      </c>
      <c r="O61" s="47">
        <f t="shared" si="15"/>
        <v>3000</v>
      </c>
      <c r="P61" s="48">
        <f t="shared" si="1"/>
        <v>0</v>
      </c>
      <c r="Q61" s="52">
        <f>250*12</f>
        <v>3000</v>
      </c>
      <c r="R61" s="43"/>
      <c r="S61" s="73">
        <v>3500</v>
      </c>
      <c r="T61" t="s">
        <v>92</v>
      </c>
      <c r="U61"/>
      <c r="V61"/>
      <c r="W61"/>
      <c r="Y61"/>
      <c r="Z61"/>
    </row>
    <row r="62" spans="1:26" ht="12.75">
      <c r="A62" s="36">
        <f t="shared" si="13"/>
        <v>44</v>
      </c>
      <c r="B62" t="s">
        <v>93</v>
      </c>
      <c r="C62" s="46">
        <v>500</v>
      </c>
      <c r="D62" s="46">
        <v>500</v>
      </c>
      <c r="E62" s="46">
        <v>500</v>
      </c>
      <c r="F62" s="46">
        <v>500</v>
      </c>
      <c r="G62" s="46">
        <v>500</v>
      </c>
      <c r="H62" s="46">
        <v>500</v>
      </c>
      <c r="I62" s="46">
        <v>500</v>
      </c>
      <c r="J62" s="46">
        <v>500</v>
      </c>
      <c r="K62" s="46">
        <v>500</v>
      </c>
      <c r="L62" s="46">
        <v>500</v>
      </c>
      <c r="M62" s="46">
        <v>500</v>
      </c>
      <c r="N62" s="46">
        <v>500</v>
      </c>
      <c r="O62" s="47">
        <f t="shared" si="15"/>
        <v>6000</v>
      </c>
      <c r="P62" s="48">
        <f t="shared" si="1"/>
        <v>0</v>
      </c>
      <c r="Q62" s="52">
        <v>6000</v>
      </c>
      <c r="R62" s="43"/>
      <c r="S62" s="50">
        <f>8000+3000</f>
        <v>11000</v>
      </c>
      <c r="T62" t="s">
        <v>94</v>
      </c>
      <c r="U62"/>
      <c r="V62"/>
      <c r="W62"/>
      <c r="Y62"/>
      <c r="Z62"/>
    </row>
    <row r="63" spans="1:26" ht="12.75">
      <c r="A63" s="36">
        <f t="shared" si="13"/>
        <v>45</v>
      </c>
      <c r="B63" t="s">
        <v>95</v>
      </c>
      <c r="C63" s="46">
        <v>415</v>
      </c>
      <c r="D63" s="46">
        <v>415</v>
      </c>
      <c r="E63" s="46">
        <v>415</v>
      </c>
      <c r="F63" s="46">
        <v>415</v>
      </c>
      <c r="G63" s="46">
        <v>415</v>
      </c>
      <c r="H63" s="46">
        <v>415</v>
      </c>
      <c r="I63" s="46">
        <v>415</v>
      </c>
      <c r="J63" s="46">
        <v>415</v>
      </c>
      <c r="K63" s="46">
        <v>415</v>
      </c>
      <c r="L63" s="46">
        <v>415</v>
      </c>
      <c r="M63" s="46">
        <v>415</v>
      </c>
      <c r="N63" s="46">
        <v>435</v>
      </c>
      <c r="O63" s="47">
        <f t="shared" si="15"/>
        <v>5000</v>
      </c>
      <c r="P63" s="48">
        <f t="shared" si="1"/>
        <v>0</v>
      </c>
      <c r="Q63" s="52">
        <v>5000</v>
      </c>
      <c r="R63" s="43"/>
      <c r="S63" s="50">
        <v>7500</v>
      </c>
      <c r="T63" s="51"/>
      <c r="U63"/>
      <c r="V63"/>
      <c r="W63"/>
      <c r="X63"/>
      <c r="Y63"/>
      <c r="Z63"/>
    </row>
    <row r="64" spans="1:26" ht="12.75">
      <c r="A64" s="36">
        <f t="shared" si="13"/>
        <v>46</v>
      </c>
      <c r="B64" t="s">
        <v>96</v>
      </c>
      <c r="C64" s="48">
        <v>500</v>
      </c>
      <c r="D64" s="48">
        <v>500</v>
      </c>
      <c r="E64" s="48">
        <v>500</v>
      </c>
      <c r="F64" s="48">
        <v>500</v>
      </c>
      <c r="G64" s="48">
        <v>500</v>
      </c>
      <c r="H64" s="48">
        <v>500</v>
      </c>
      <c r="I64" s="48">
        <v>500</v>
      </c>
      <c r="J64" s="48">
        <v>500</v>
      </c>
      <c r="K64" s="48">
        <v>500</v>
      </c>
      <c r="L64" s="48">
        <v>500</v>
      </c>
      <c r="M64" s="48">
        <v>500</v>
      </c>
      <c r="N64" s="48">
        <v>500</v>
      </c>
      <c r="O64" s="47">
        <f t="shared" si="15"/>
        <v>6000</v>
      </c>
      <c r="P64" s="48">
        <f t="shared" si="1"/>
        <v>0</v>
      </c>
      <c r="Q64" s="52">
        <v>6000</v>
      </c>
      <c r="R64" s="43"/>
      <c r="S64" s="50">
        <v>8000</v>
      </c>
      <c r="T64" s="26"/>
      <c r="U64"/>
      <c r="V64" s="12"/>
      <c r="W64"/>
      <c r="X64"/>
      <c r="Y64"/>
      <c r="Z64"/>
    </row>
    <row r="65" spans="1:26" ht="12.75">
      <c r="A65" s="36">
        <f t="shared" si="13"/>
        <v>47</v>
      </c>
      <c r="B65" t="s">
        <v>55</v>
      </c>
      <c r="C65" s="48"/>
      <c r="D65" s="48"/>
      <c r="E65" s="48"/>
      <c r="F65" s="48"/>
      <c r="G65" s="48"/>
      <c r="H65" s="48">
        <v>8000</v>
      </c>
      <c r="I65" s="48"/>
      <c r="J65" s="48"/>
      <c r="K65" s="48"/>
      <c r="L65" s="48"/>
      <c r="M65" s="48"/>
      <c r="N65" s="48">
        <v>12500</v>
      </c>
      <c r="O65" s="47">
        <f>SUM(C65:N65)</f>
        <v>20500</v>
      </c>
      <c r="P65" s="48">
        <f t="shared" si="1"/>
        <v>0</v>
      </c>
      <c r="Q65" s="52">
        <f>+X53</f>
        <v>20500</v>
      </c>
      <c r="R65" s="43"/>
      <c r="S65" s="50">
        <v>35000</v>
      </c>
      <c r="T65" s="26"/>
      <c r="U65"/>
      <c r="V65" s="12"/>
      <c r="W65"/>
      <c r="X65"/>
      <c r="Y65"/>
      <c r="Z65"/>
    </row>
    <row r="66" spans="1:26" ht="12.75">
      <c r="A66" s="36">
        <f t="shared" si="13"/>
        <v>48</v>
      </c>
      <c r="B66" t="s">
        <v>97</v>
      </c>
      <c r="C66" s="54">
        <v>416</v>
      </c>
      <c r="D66" s="54">
        <v>416</v>
      </c>
      <c r="E66" s="54">
        <v>416</v>
      </c>
      <c r="F66" s="54">
        <v>416</v>
      </c>
      <c r="G66" s="54">
        <v>416</v>
      </c>
      <c r="H66" s="54">
        <v>416</v>
      </c>
      <c r="I66" s="54">
        <v>416</v>
      </c>
      <c r="J66" s="54">
        <v>416</v>
      </c>
      <c r="K66" s="54">
        <v>416</v>
      </c>
      <c r="L66" s="54">
        <v>416</v>
      </c>
      <c r="M66" s="54">
        <v>416</v>
      </c>
      <c r="N66" s="54">
        <v>424</v>
      </c>
      <c r="O66" s="55">
        <f t="shared" si="15"/>
        <v>5000</v>
      </c>
      <c r="P66" s="48">
        <f t="shared" si="1"/>
        <v>0</v>
      </c>
      <c r="Q66" s="59">
        <v>5000</v>
      </c>
      <c r="R66" s="43"/>
      <c r="S66" s="58">
        <v>10000</v>
      </c>
      <c r="T66" s="26"/>
      <c r="U66"/>
      <c r="V66"/>
      <c r="W66"/>
      <c r="X66"/>
      <c r="Y66"/>
      <c r="Z66"/>
    </row>
    <row r="67" spans="1:26" ht="12.75">
      <c r="A67" s="36"/>
      <c r="B67" t="s">
        <v>98</v>
      </c>
      <c r="C67" s="65">
        <f aca="true" t="shared" si="17" ref="C67:O67">SUM(C47:C66)</f>
        <v>28866.760000000002</v>
      </c>
      <c r="D67" s="65">
        <f t="shared" si="17"/>
        <v>35683.5</v>
      </c>
      <c r="E67" s="65">
        <f t="shared" si="17"/>
        <v>38458.5</v>
      </c>
      <c r="F67" s="65">
        <f t="shared" si="17"/>
        <v>39008.88</v>
      </c>
      <c r="G67" s="65">
        <f t="shared" si="17"/>
        <v>36508.88</v>
      </c>
      <c r="H67" s="65">
        <f t="shared" si="17"/>
        <v>44508.88</v>
      </c>
      <c r="I67" s="65">
        <f t="shared" si="17"/>
        <v>36508.88</v>
      </c>
      <c r="J67" s="65">
        <f t="shared" si="17"/>
        <v>36508.88</v>
      </c>
      <c r="K67" s="65">
        <f t="shared" si="17"/>
        <v>37508.88</v>
      </c>
      <c r="L67" s="65">
        <f t="shared" si="17"/>
        <v>38508.88</v>
      </c>
      <c r="M67" s="65">
        <f t="shared" si="17"/>
        <v>36508.88</v>
      </c>
      <c r="N67" s="65">
        <f t="shared" si="17"/>
        <v>49036.88</v>
      </c>
      <c r="O67" s="74">
        <f t="shared" si="17"/>
        <v>457616.68</v>
      </c>
      <c r="P67" s="48">
        <f t="shared" si="1"/>
        <v>0</v>
      </c>
      <c r="Q67" s="75">
        <f>SUM(Q47:Q66)</f>
        <v>457616.68</v>
      </c>
      <c r="R67" s="65"/>
      <c r="S67" s="76">
        <f>SUM(S47:S66)</f>
        <v>593540</v>
      </c>
      <c r="T67" s="51"/>
      <c r="U67"/>
      <c r="V67"/>
      <c r="W67"/>
      <c r="X67"/>
      <c r="Y67"/>
      <c r="Z67"/>
    </row>
    <row r="68" spans="1:26" ht="12.75">
      <c r="A68" s="3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48">
        <f t="shared" si="1"/>
        <v>0</v>
      </c>
      <c r="Q68" s="52"/>
      <c r="R68" s="43"/>
      <c r="S68" s="44"/>
      <c r="T68"/>
      <c r="U68"/>
      <c r="V68"/>
      <c r="W68"/>
      <c r="X68"/>
      <c r="Y68"/>
      <c r="Z68"/>
    </row>
    <row r="69" spans="1:26" ht="12.75">
      <c r="A69" s="77" t="s">
        <v>99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8">
        <f t="shared" si="1"/>
        <v>0</v>
      </c>
      <c r="Q69" s="52"/>
      <c r="R69" s="43"/>
      <c r="S69" s="44"/>
      <c r="T69"/>
      <c r="U69"/>
      <c r="V69"/>
      <c r="W69"/>
      <c r="X69"/>
      <c r="Y69"/>
      <c r="Z69"/>
    </row>
    <row r="70" spans="1:26" ht="12.75">
      <c r="A70" s="36">
        <v>49</v>
      </c>
      <c r="B70" t="s">
        <v>100</v>
      </c>
      <c r="C70" s="54">
        <v>5500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>
        <f>SUM(C70:N70)</f>
        <v>5500</v>
      </c>
      <c r="P70" s="48">
        <f t="shared" si="1"/>
        <v>0</v>
      </c>
      <c r="Q70" s="59">
        <v>5500</v>
      </c>
      <c r="R70" s="43"/>
      <c r="S70" s="58">
        <v>15000</v>
      </c>
      <c r="T70" t="s">
        <v>101</v>
      </c>
      <c r="V70"/>
      <c r="W70"/>
      <c r="Y70"/>
      <c r="Z70"/>
    </row>
    <row r="71" spans="1:26" ht="12.75">
      <c r="A71" s="36"/>
      <c r="B71" t="s">
        <v>102</v>
      </c>
      <c r="C71" s="78">
        <f aca="true" t="shared" si="18" ref="C71:O71">SUM(C70:C70)</f>
        <v>5500</v>
      </c>
      <c r="D71" s="78">
        <f t="shared" si="18"/>
        <v>0</v>
      </c>
      <c r="E71" s="78">
        <f t="shared" si="18"/>
        <v>0</v>
      </c>
      <c r="F71" s="78">
        <f t="shared" si="18"/>
        <v>0</v>
      </c>
      <c r="G71" s="78">
        <f t="shared" si="18"/>
        <v>0</v>
      </c>
      <c r="H71" s="78">
        <f t="shared" si="18"/>
        <v>0</v>
      </c>
      <c r="I71" s="78">
        <f t="shared" si="18"/>
        <v>0</v>
      </c>
      <c r="J71" s="78">
        <f t="shared" si="18"/>
        <v>0</v>
      </c>
      <c r="K71" s="78">
        <f t="shared" si="18"/>
        <v>0</v>
      </c>
      <c r="L71" s="78">
        <f t="shared" si="18"/>
        <v>0</v>
      </c>
      <c r="M71" s="78">
        <f t="shared" si="18"/>
        <v>0</v>
      </c>
      <c r="N71" s="78">
        <f t="shared" si="18"/>
        <v>0</v>
      </c>
      <c r="O71" s="79">
        <f t="shared" si="18"/>
        <v>5500</v>
      </c>
      <c r="P71" s="48">
        <f t="shared" si="1"/>
        <v>0</v>
      </c>
      <c r="Q71" s="80">
        <f>SUM(Q70:Q70)</f>
        <v>5500</v>
      </c>
      <c r="R71" s="19"/>
      <c r="S71" s="81">
        <f>SUM(S70:S70)</f>
        <v>15000</v>
      </c>
      <c r="T71"/>
      <c r="U71"/>
      <c r="V71"/>
      <c r="W71"/>
      <c r="X71"/>
      <c r="Y71"/>
      <c r="Z71"/>
    </row>
    <row r="72" spans="1:26" ht="12.75">
      <c r="A72" s="3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8">
        <f t="shared" si="1"/>
        <v>0</v>
      </c>
      <c r="Q72" s="52"/>
      <c r="R72" s="43"/>
      <c r="S72" s="44"/>
      <c r="T72"/>
      <c r="U72"/>
      <c r="V72"/>
      <c r="W72"/>
      <c r="X72"/>
      <c r="Y72"/>
      <c r="Z72"/>
    </row>
    <row r="73" spans="1:20" s="82" customFormat="1" ht="12.75">
      <c r="A73" s="82" t="s">
        <v>103</v>
      </c>
      <c r="C73" s="83">
        <f aca="true" t="shared" si="19" ref="C73:O73">+C67+C71</f>
        <v>34366.76</v>
      </c>
      <c r="D73" s="83">
        <f t="shared" si="19"/>
        <v>35683.5</v>
      </c>
      <c r="E73" s="83">
        <f t="shared" si="19"/>
        <v>38458.5</v>
      </c>
      <c r="F73" s="83">
        <f t="shared" si="19"/>
        <v>39008.88</v>
      </c>
      <c r="G73" s="83">
        <f t="shared" si="19"/>
        <v>36508.88</v>
      </c>
      <c r="H73" s="83">
        <f t="shared" si="19"/>
        <v>44508.88</v>
      </c>
      <c r="I73" s="83">
        <f t="shared" si="19"/>
        <v>36508.88</v>
      </c>
      <c r="J73" s="83">
        <f t="shared" si="19"/>
        <v>36508.88</v>
      </c>
      <c r="K73" s="83">
        <f t="shared" si="19"/>
        <v>37508.88</v>
      </c>
      <c r="L73" s="83">
        <f t="shared" si="19"/>
        <v>38508.88</v>
      </c>
      <c r="M73" s="83">
        <f t="shared" si="19"/>
        <v>36508.88</v>
      </c>
      <c r="N73" s="83">
        <f t="shared" si="19"/>
        <v>49036.88</v>
      </c>
      <c r="O73" s="84">
        <f t="shared" si="19"/>
        <v>463116.68</v>
      </c>
      <c r="P73" s="48">
        <f t="shared" si="1"/>
        <v>0</v>
      </c>
      <c r="Q73" s="85">
        <f>+Q67+Q71</f>
        <v>463116.68</v>
      </c>
      <c r="R73" s="86"/>
      <c r="S73" s="87">
        <f>+S67+S71</f>
        <v>608540</v>
      </c>
      <c r="T73" s="88"/>
    </row>
    <row r="74" spans="1:26" ht="12.75">
      <c r="A74" s="36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90"/>
      <c r="P74" s="48">
        <f>+O74-Q74</f>
        <v>0</v>
      </c>
      <c r="Q74" s="91"/>
      <c r="R74" s="92"/>
      <c r="S74" s="93"/>
      <c r="T74" s="51"/>
      <c r="U74"/>
      <c r="V74"/>
      <c r="W74"/>
      <c r="X74"/>
      <c r="Y74"/>
      <c r="Z74"/>
    </row>
    <row r="75" spans="1:20" s="82" customFormat="1" ht="13.5" thickBot="1">
      <c r="A75" s="27"/>
      <c r="B75" s="82" t="s">
        <v>104</v>
      </c>
      <c r="C75" s="94">
        <f aca="true" t="shared" si="20" ref="C75:O75">+C44-C73</f>
        <v>-4016.760000000002</v>
      </c>
      <c r="D75" s="94">
        <f t="shared" si="20"/>
        <v>-30333.5</v>
      </c>
      <c r="E75" s="94">
        <f t="shared" si="20"/>
        <v>-1108.5</v>
      </c>
      <c r="F75" s="94">
        <f t="shared" si="20"/>
        <v>-8283.879999999997</v>
      </c>
      <c r="G75" s="94">
        <f t="shared" si="20"/>
        <v>11716.120000000003</v>
      </c>
      <c r="H75" s="94">
        <f t="shared" si="20"/>
        <v>40716.12</v>
      </c>
      <c r="I75" s="94">
        <f t="shared" si="20"/>
        <v>35716.12</v>
      </c>
      <c r="J75" s="94">
        <f t="shared" si="20"/>
        <v>-16083.879999999997</v>
      </c>
      <c r="K75" s="94">
        <f t="shared" si="20"/>
        <v>10666.120000000003</v>
      </c>
      <c r="L75" s="94">
        <f t="shared" si="20"/>
        <v>-23808.879999999997</v>
      </c>
      <c r="M75" s="94">
        <f t="shared" si="20"/>
        <v>-4958.879999999997</v>
      </c>
      <c r="N75" s="94">
        <f t="shared" si="20"/>
        <v>-9836.879999999997</v>
      </c>
      <c r="O75" s="95">
        <f t="shared" si="20"/>
        <v>383.320000000007</v>
      </c>
      <c r="P75" s="48">
        <f>+O75-Q75</f>
        <v>0</v>
      </c>
      <c r="Q75" s="96">
        <f>+Q44-Q73</f>
        <v>383.320000000007</v>
      </c>
      <c r="R75" s="86"/>
      <c r="S75" s="97">
        <f>+S44-S73</f>
        <v>11710</v>
      </c>
      <c r="T75" s="88"/>
    </row>
    <row r="76" spans="1:19" s="82" customFormat="1" ht="14.25" thickBot="1" thickTop="1">
      <c r="A76" s="27"/>
      <c r="B76" s="82" t="s">
        <v>105</v>
      </c>
      <c r="C76" s="98">
        <f>+C75</f>
        <v>-4016.760000000002</v>
      </c>
      <c r="D76" s="98">
        <f>+C76+D75</f>
        <v>-34350.26</v>
      </c>
      <c r="E76" s="98">
        <f aca="true" t="shared" si="21" ref="E76:N76">+D76+E75</f>
        <v>-35458.76</v>
      </c>
      <c r="F76" s="98">
        <f t="shared" si="21"/>
        <v>-43742.64</v>
      </c>
      <c r="G76" s="98">
        <f t="shared" si="21"/>
        <v>-32026.519999999997</v>
      </c>
      <c r="H76" s="98">
        <f t="shared" si="21"/>
        <v>8689.600000000006</v>
      </c>
      <c r="I76" s="98">
        <f t="shared" si="21"/>
        <v>44405.72000000001</v>
      </c>
      <c r="J76" s="98">
        <f t="shared" si="21"/>
        <v>28321.84000000001</v>
      </c>
      <c r="K76" s="98">
        <f t="shared" si="21"/>
        <v>38987.960000000014</v>
      </c>
      <c r="L76" s="98">
        <f t="shared" si="21"/>
        <v>15179.080000000016</v>
      </c>
      <c r="M76" s="98">
        <f t="shared" si="21"/>
        <v>10220.200000000019</v>
      </c>
      <c r="N76" s="98">
        <f t="shared" si="21"/>
        <v>383.32000000002154</v>
      </c>
      <c r="O76" s="99"/>
      <c r="P76" s="100"/>
      <c r="Q76" s="101"/>
      <c r="R76" s="102"/>
      <c r="S76" s="103"/>
    </row>
    <row r="77" spans="1:19" s="82" customFormat="1" ht="13.5" thickBot="1">
      <c r="A77" s="27"/>
      <c r="B77" s="109"/>
      <c r="C77" s="105"/>
      <c r="D77" s="105"/>
      <c r="E77" s="105"/>
      <c r="F77" s="105"/>
      <c r="G77" s="105"/>
      <c r="H77" s="105"/>
      <c r="I77" s="105"/>
      <c r="J77" s="104"/>
      <c r="K77" s="104"/>
      <c r="L77" s="104"/>
      <c r="M77" s="104"/>
      <c r="N77" s="104"/>
      <c r="O77" s="106"/>
      <c r="P77" s="100"/>
      <c r="Q77" s="19"/>
      <c r="R77" s="107"/>
      <c r="S77" s="108"/>
    </row>
    <row r="78" spans="1:26" ht="13.5" thickTop="1">
      <c r="A78" s="82"/>
      <c r="B78" s="10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9"/>
      <c r="P78" s="30"/>
      <c r="Q78" s="110"/>
      <c r="S78" s="12"/>
      <c r="T78"/>
      <c r="U78"/>
      <c r="V78"/>
      <c r="W78"/>
      <c r="X78"/>
      <c r="Y78"/>
      <c r="Z78"/>
    </row>
    <row r="79" spans="2:26" ht="12.75">
      <c r="B79" s="109"/>
      <c r="C79" s="6"/>
      <c r="D79" s="30"/>
      <c r="E79" s="6"/>
      <c r="F79" s="6"/>
      <c r="G79" s="6"/>
      <c r="H79" s="6"/>
      <c r="I79" s="6"/>
      <c r="J79" s="6"/>
      <c r="K79" s="6"/>
      <c r="L79" s="6"/>
      <c r="M79" s="6"/>
      <c r="N79" s="6"/>
      <c r="O79" s="43"/>
      <c r="P79" s="30"/>
      <c r="Q79" s="110"/>
      <c r="R79" s="111"/>
      <c r="S79" s="12"/>
      <c r="T79"/>
      <c r="U79"/>
      <c r="V79"/>
      <c r="W79"/>
      <c r="X79"/>
      <c r="Y79"/>
      <c r="Z79"/>
    </row>
    <row r="80" spans="2:26" ht="12.75">
      <c r="B80" s="109"/>
      <c r="C80" s="3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3"/>
      <c r="P80" s="30"/>
      <c r="Q80" s="110"/>
      <c r="R80" s="110"/>
      <c r="S80" s="12"/>
      <c r="T80" s="60"/>
      <c r="U80"/>
      <c r="V80"/>
      <c r="W80"/>
      <c r="X80"/>
      <c r="Y80"/>
      <c r="Z80"/>
    </row>
    <row r="81" spans="2:26" ht="13.5" thickBot="1">
      <c r="B81" s="109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06"/>
      <c r="P81" s="30"/>
      <c r="Q81" s="110"/>
      <c r="R81" s="110"/>
      <c r="S81" s="12"/>
      <c r="T81"/>
      <c r="U81"/>
      <c r="V81"/>
      <c r="W81"/>
      <c r="X81"/>
      <c r="Y81"/>
      <c r="Z81"/>
    </row>
    <row r="82" spans="3:28" ht="13.5" thickTop="1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43"/>
      <c r="P82" s="25"/>
      <c r="AA82" s="12"/>
      <c r="AB82" s="12"/>
    </row>
    <row r="83" spans="3:28" ht="12.7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43"/>
      <c r="P83" s="25"/>
      <c r="AA83" s="12"/>
      <c r="AB83" s="12"/>
    </row>
    <row r="84" spans="3:28" ht="12.7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AA84" s="12"/>
      <c r="AB84" s="12"/>
    </row>
    <row r="85" spans="3:28" ht="12.7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AA85" s="12"/>
      <c r="AB85" s="12"/>
    </row>
    <row r="86" spans="3:28" ht="12.7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AA86" s="12"/>
      <c r="AB86" s="12"/>
    </row>
    <row r="87" spans="3:28" ht="12.7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AA87" s="12"/>
      <c r="AB87" s="12"/>
    </row>
    <row r="88" spans="3:28" ht="12.7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AA88" s="12"/>
      <c r="AB88" s="12"/>
    </row>
    <row r="89" spans="3:28" ht="12.7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AA89" s="12"/>
      <c r="AB89" s="12"/>
    </row>
    <row r="90" spans="3:28" ht="12.7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AA90" s="12"/>
      <c r="AB90" s="12"/>
    </row>
    <row r="91" spans="3:28" ht="12.7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AA91" s="12"/>
      <c r="AB91" s="12"/>
    </row>
    <row r="92" spans="3:28" ht="12.7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AA92" s="12"/>
      <c r="AB92" s="12"/>
    </row>
    <row r="93" spans="3:28" ht="12.7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AA93" s="12"/>
      <c r="AB93" s="12"/>
    </row>
    <row r="94" spans="3:28" ht="12.7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AA94" s="12"/>
      <c r="AB94" s="12"/>
    </row>
    <row r="95" spans="3:28" ht="12.7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AA95" s="12"/>
      <c r="AB95" s="12"/>
    </row>
    <row r="96" spans="3:28" ht="12.7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AA96" s="12"/>
      <c r="AB96" s="12"/>
    </row>
    <row r="97" spans="3:28" ht="12.7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AA97" s="12"/>
      <c r="AB97" s="12"/>
    </row>
    <row r="98" spans="3:28" ht="12.7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AA98" s="12"/>
      <c r="AB98" s="12"/>
    </row>
    <row r="99" spans="3:16" ht="12.7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3:16" ht="12.7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3:16" ht="12.7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3:16" ht="12.7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3:16" ht="12.7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3:16" ht="12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3:16" ht="12.7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3:16" ht="12.7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3:16" ht="12.7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3:16" ht="12.7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3:16" ht="12.7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3:16" ht="12.7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3:16" ht="12.7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3:16" ht="12.7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3:16" ht="12.7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3:16" ht="12.7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3:16" ht="12.75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3:16" ht="12.75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3:16" ht="12.75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3:16" ht="12.75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3:16" ht="12.7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3:16" ht="12.75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3:16" ht="12.75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3:16" ht="12.75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3:16" ht="12.7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3:16" ht="12.7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3:16" ht="12.7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3:16" ht="12.7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3:16" ht="12.7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3:16" ht="12.7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3:16" ht="12.7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3:16" ht="12.7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3:16" ht="12.75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3:16" ht="12.7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3:16" ht="12.7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3:16" ht="12.7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3:16" ht="12.7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3:16" ht="12.7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3:16" ht="12.7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3:16" ht="12.7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3:16" ht="12.7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3:16" ht="12.7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3:16" ht="12.7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3:16" ht="12.7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3:16" ht="12.7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3:16" ht="12.7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3:16" ht="12.7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3:16" ht="12.7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3:16" ht="12.7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3:16" ht="12.7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3:16" ht="12.7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3:16" ht="12.7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3:16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3:16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3:16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3:16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3:16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3:16" ht="12.7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3:16" ht="12.7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3:16" ht="12.7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3:16" ht="12.7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3:16" ht="12.7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3:16" ht="12.7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3:16" ht="12.7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3:16" ht="12.7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3:16" ht="12.7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3:16" ht="12.7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3:16" ht="12.7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3:16" ht="12.7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3:16" ht="12.7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3:16" ht="12.7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3:16" ht="12.7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3:16" ht="12.7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3:16" ht="12.7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3:16" ht="12.75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3:16" ht="12.7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3:16" ht="12.7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3:16" ht="12.7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3:16" ht="12.7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3:16" ht="12.7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3:16" ht="12.7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3:16" ht="12.7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3:16" ht="12.7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3:16" ht="12.7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3:16" ht="12.7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3:16" ht="12.7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3:16" ht="12.75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3:16" ht="12.75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3:16" ht="12.75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3:16" ht="12.75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3:16" ht="12.75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3:16" ht="12.75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3:16" ht="12.75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3:16" ht="12.75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3:16" ht="12.75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3:16" ht="12.75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3:16" ht="12.75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3:16" ht="12.75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3:16" ht="12.75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3:16" ht="12.75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3:16" ht="12.75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3:16" ht="12.75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3:16" ht="12.75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3:16" ht="12.75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3:16" ht="12.75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3:16" ht="12.75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3:16" ht="12.75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3:16" ht="12.7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3:16" ht="12.75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3:16" ht="12.75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3:16" ht="12.75"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3:16" ht="12.75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3:16" ht="12.75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3:16" ht="12.75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3:16" ht="12.75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3:16" ht="12.75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3:16" ht="12.75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3:16" ht="12.75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3:16" ht="12.75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3:16" ht="12.75"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3:16" ht="12.75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3:16" ht="12.75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3:16" ht="12.75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3:16" ht="12.75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3:16" ht="12.7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3:16" ht="12.75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3:16" ht="12.75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3:16" ht="12.75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3:16" ht="12.75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3:16" ht="12.75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3:16" ht="12.75"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3:16" ht="12.75"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3:16" ht="12.75"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3:16" ht="12.75"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3:16" ht="12.75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3:16" ht="12.75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3:16" ht="12.75"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3:16" ht="12.75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3:16" ht="12.75"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3:16" ht="12.75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3:16" ht="12.75"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3:16" ht="12.75"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3:16" ht="12.75"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3:16" ht="12.75"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3:16" ht="12.75"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3:16" ht="12.75"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3:16" ht="12.75"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3:16" ht="12.75"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3:16" ht="12.75"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3:16" ht="12.75"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3:16" ht="12.75"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3:16" ht="12.75"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3:16" ht="12.75"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3:16" ht="12.75"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3:16" ht="12.75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3:16" ht="12.75"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3:16" ht="12.7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3:16" ht="12.7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3:16" ht="12.7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3:16" ht="12.7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3:16" ht="12.7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3:16" ht="12.7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3:16" ht="12.7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3:16" ht="12.7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3:16" ht="12.7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3:16" ht="12.7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3:16" ht="12.7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3:16" ht="12.7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3:16" ht="12.7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3:16" ht="12.7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3:16" ht="12.7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3:16" ht="12.7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3:16" ht="12.7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3:16" ht="12.7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3:16" ht="12.7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3:16" ht="12.7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3:16" ht="12.7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3:16" ht="12.7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3:16" ht="12.7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3:16" ht="12.7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3:16" ht="12.7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3:16" ht="12.7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3:16" ht="12.7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3:16" ht="12.7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3:16" ht="12.7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3:16" ht="12.7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3:16" ht="12.7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3:16" ht="12.7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3:16" ht="12.7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3:16" ht="12.7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</row>
    <row r="289" spans="3:16" ht="12.7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3:16" ht="12.7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3:16" ht="12.7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3:16" ht="12.7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</row>
    <row r="293" spans="3:16" ht="12.7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</row>
    <row r="294" spans="3:16" ht="12.7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</row>
    <row r="295" spans="3:16" ht="12.7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3:16" ht="12.7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3:16" ht="12.7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</row>
    <row r="298" spans="3:16" ht="12.7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</row>
    <row r="299" spans="3:16" ht="12.7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</row>
    <row r="300" spans="3:16" ht="12.7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</row>
    <row r="301" spans="3:16" ht="12.7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</row>
    <row r="302" spans="3:16" ht="12.7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3:16" ht="12.7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</row>
    <row r="304" spans="3:16" ht="12.7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3:16" ht="12.7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3:16" ht="12.7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</row>
    <row r="307" spans="3:16" ht="12.7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</row>
    <row r="308" spans="3:16" ht="12.7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</row>
    <row r="309" spans="3:16" ht="12.7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</row>
    <row r="310" spans="3:16" ht="12.7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</row>
    <row r="311" spans="3:16" ht="12.7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</row>
    <row r="312" spans="3:16" ht="12.7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3:16" ht="12.7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</row>
    <row r="314" spans="3:16" ht="12.7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</row>
    <row r="315" spans="3:16" ht="12.7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3:16" ht="12.7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</row>
    <row r="317" spans="3:16" ht="12.7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3:16" ht="12.7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3:16" ht="12.7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3:16" ht="12.7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3:16" ht="12.7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3:16" ht="12.7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 spans="3:16" ht="12.7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3:16" ht="12.7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</row>
    <row r="325" spans="3:16" ht="12.7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</row>
    <row r="326" spans="3:16" ht="12.7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3:16" ht="12.7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</row>
    <row r="328" spans="3:16" ht="12.7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</row>
    <row r="329" spans="3:16" ht="12.7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</row>
    <row r="330" spans="3:16" ht="12.7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</row>
    <row r="331" spans="3:16" ht="12.7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3:16" ht="12.7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</row>
    <row r="333" spans="3:16" ht="12.7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 spans="3:16" ht="12.7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</row>
    <row r="335" spans="3:16" ht="12.7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</row>
    <row r="336" spans="3:16" ht="12.7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</row>
    <row r="337" spans="3:16" ht="12.7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</row>
    <row r="338" spans="3:16" ht="12.7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</row>
    <row r="339" spans="3:16" ht="12.7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</row>
    <row r="340" spans="3:16" ht="12.7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</row>
    <row r="341" spans="3:16" ht="12.7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 spans="3:16" ht="12.7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</row>
    <row r="343" spans="3:16" ht="12.7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</row>
    <row r="344" spans="3:16" ht="12.7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 spans="3:16" ht="12.7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</row>
    <row r="346" spans="3:16" ht="12.7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</row>
    <row r="347" spans="3:16" ht="12.7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</row>
    <row r="348" spans="3:16" ht="12.7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3:16" ht="12.7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</row>
    <row r="350" spans="3:16" ht="12.7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</row>
    <row r="351" spans="3:16" ht="12.7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3:16" ht="12.7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 spans="3:16" ht="12.7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</row>
    <row r="354" spans="3:16" ht="12.7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3:16" ht="12.7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</row>
    <row r="356" spans="3:16" ht="12.7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 spans="3:16" ht="12.7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3:16" ht="12.7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</row>
    <row r="359" spans="3:16" ht="12.7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</row>
    <row r="360" spans="3:16" ht="12.7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</row>
    <row r="361" spans="3:16" ht="12.7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</row>
    <row r="362" spans="3:16" ht="12.7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</row>
    <row r="363" spans="3:16" ht="12.7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</row>
    <row r="364" spans="3:16" ht="12.7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</row>
    <row r="365" spans="3:16" ht="12.7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</row>
    <row r="366" spans="3:16" ht="12.7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</row>
    <row r="367" spans="3:16" ht="12.7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3:16" ht="12.7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</row>
    <row r="369" spans="3:16" ht="12.7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</row>
    <row r="370" spans="3:16" ht="12.7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</row>
    <row r="371" spans="3:16" ht="12.75"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3:16" ht="12.75"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3:16" ht="12.75"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3:16" ht="12.75"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3:16" ht="12.75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  <row r="376" spans="3:16" ht="12.75"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</row>
    <row r="377" spans="3:16" ht="12.75"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</row>
    <row r="378" spans="3:16" ht="12.75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</row>
    <row r="379" spans="3:16" ht="12.75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3:16" ht="12.75"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</row>
    <row r="381" spans="3:16" ht="12.75"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</row>
    <row r="382" ht="12.75">
      <c r="P382" s="25"/>
    </row>
    <row r="383" ht="12.75">
      <c r="P383" s="25"/>
    </row>
    <row r="384" ht="12.75">
      <c r="P384" s="25"/>
    </row>
    <row r="385" ht="12.75">
      <c r="P385" s="25"/>
    </row>
    <row r="386" ht="12.75">
      <c r="P386" s="25"/>
    </row>
    <row r="387" ht="12.75">
      <c r="P387" s="25"/>
    </row>
    <row r="388" ht="12.75">
      <c r="P388" s="25"/>
    </row>
    <row r="389" ht="12.75">
      <c r="P389" s="25"/>
    </row>
    <row r="390" ht="12.75">
      <c r="P390" s="25"/>
    </row>
    <row r="391" ht="12.75">
      <c r="P391" s="25"/>
    </row>
    <row r="392" ht="12.75">
      <c r="P392" s="25"/>
    </row>
    <row r="393" ht="12.75">
      <c r="P393" s="25"/>
    </row>
    <row r="394" ht="12.75">
      <c r="P394" s="25"/>
    </row>
    <row r="395" ht="12.75">
      <c r="P395" s="25"/>
    </row>
    <row r="396" ht="12.75">
      <c r="P396" s="25"/>
    </row>
    <row r="397" ht="12.75">
      <c r="P397" s="25"/>
    </row>
    <row r="398" ht="12.75">
      <c r="P398" s="25"/>
    </row>
    <row r="399" ht="12.75">
      <c r="P399" s="25"/>
    </row>
    <row r="400" ht="12.75">
      <c r="P400" s="25"/>
    </row>
    <row r="401" ht="12.75">
      <c r="P401" s="25"/>
    </row>
    <row r="402" ht="12.75">
      <c r="P402" s="25"/>
    </row>
    <row r="403" ht="12.75">
      <c r="P403" s="25"/>
    </row>
    <row r="404" ht="12.75">
      <c r="P404" s="25"/>
    </row>
    <row r="405" ht="12.75">
      <c r="P405" s="25"/>
    </row>
    <row r="406" ht="12.75">
      <c r="P406" s="25"/>
    </row>
    <row r="407" ht="12.75">
      <c r="P407" s="25"/>
    </row>
    <row r="408" ht="12.75">
      <c r="P408" s="25"/>
    </row>
    <row r="409" ht="12.75">
      <c r="P409" s="25"/>
    </row>
    <row r="410" ht="12.75">
      <c r="P410" s="25"/>
    </row>
    <row r="411" ht="12.75">
      <c r="P411" s="25"/>
    </row>
    <row r="412" ht="12.75">
      <c r="P412" s="25"/>
    </row>
    <row r="413" ht="12.75">
      <c r="P413" s="25"/>
    </row>
    <row r="414" ht="12.75">
      <c r="P414" s="25"/>
    </row>
    <row r="415" ht="12.75">
      <c r="P415" s="25"/>
    </row>
    <row r="416" ht="12.75">
      <c r="P416" s="25"/>
    </row>
    <row r="417" ht="12.75">
      <c r="P417" s="25"/>
    </row>
    <row r="418" ht="12.75">
      <c r="P418" s="25"/>
    </row>
    <row r="419" ht="12.75">
      <c r="P419" s="25"/>
    </row>
    <row r="420" ht="12.75">
      <c r="P420" s="25"/>
    </row>
    <row r="421" ht="12.75">
      <c r="P421" s="25"/>
    </row>
    <row r="422" ht="12.75">
      <c r="P422" s="25"/>
    </row>
    <row r="423" ht="12.75">
      <c r="P423" s="25"/>
    </row>
    <row r="424" ht="12.75">
      <c r="P424" s="25"/>
    </row>
    <row r="425" ht="12.75">
      <c r="P425" s="25"/>
    </row>
    <row r="426" ht="12.75">
      <c r="P426" s="25"/>
    </row>
    <row r="427" ht="12.75">
      <c r="P427" s="25"/>
    </row>
    <row r="428" ht="12.75">
      <c r="P428" s="25"/>
    </row>
    <row r="429" ht="12.75">
      <c r="P429" s="25"/>
    </row>
    <row r="430" ht="12.75">
      <c r="P430" s="25"/>
    </row>
    <row r="431" ht="12.75">
      <c r="P431" s="25"/>
    </row>
    <row r="432" ht="12.75">
      <c r="P432" s="25"/>
    </row>
    <row r="433" ht="12.75">
      <c r="P433" s="25"/>
    </row>
    <row r="434" ht="12.75">
      <c r="P434" s="25"/>
    </row>
    <row r="435" ht="12.75">
      <c r="P435" s="25"/>
    </row>
    <row r="436" ht="12.75">
      <c r="P436" s="25"/>
    </row>
    <row r="437" ht="12.75">
      <c r="P437" s="25"/>
    </row>
    <row r="438" ht="12.75">
      <c r="P438" s="25"/>
    </row>
    <row r="439" ht="12.75">
      <c r="P439" s="25"/>
    </row>
    <row r="440" ht="12.75">
      <c r="P440" s="25"/>
    </row>
    <row r="441" ht="12.75">
      <c r="P441" s="25"/>
    </row>
    <row r="442" ht="12.75">
      <c r="P442" s="25"/>
    </row>
    <row r="443" ht="12.75">
      <c r="P443" s="25"/>
    </row>
    <row r="444" ht="12.75">
      <c r="P444" s="25"/>
    </row>
    <row r="445" ht="12.75">
      <c r="P445" s="25"/>
    </row>
    <row r="446" ht="12.75">
      <c r="P446" s="25"/>
    </row>
    <row r="447" ht="12.75">
      <c r="P447" s="25"/>
    </row>
    <row r="448" ht="12.75">
      <c r="P448" s="25"/>
    </row>
    <row r="449" ht="12.75">
      <c r="P449" s="25"/>
    </row>
    <row r="450" ht="12.75">
      <c r="P450" s="25"/>
    </row>
    <row r="451" ht="12.75">
      <c r="P451" s="25"/>
    </row>
    <row r="452" ht="12.75">
      <c r="P452" s="25"/>
    </row>
    <row r="453" ht="12.75">
      <c r="P453" s="25"/>
    </row>
    <row r="454" ht="12.75">
      <c r="P454" s="25"/>
    </row>
    <row r="455" ht="12.75">
      <c r="P455" s="25"/>
    </row>
    <row r="456" ht="12.75">
      <c r="P456" s="25"/>
    </row>
    <row r="457" ht="12.75">
      <c r="P457" s="25"/>
    </row>
    <row r="458" ht="12.75">
      <c r="P458" s="25"/>
    </row>
    <row r="459" ht="12.75">
      <c r="P459" s="25"/>
    </row>
    <row r="460" ht="12.75">
      <c r="P460" s="25"/>
    </row>
    <row r="461" ht="12.75">
      <c r="P461" s="25"/>
    </row>
    <row r="462" ht="12.75">
      <c r="P462" s="25"/>
    </row>
    <row r="463" ht="12.75">
      <c r="P463" s="25"/>
    </row>
    <row r="464" ht="12.75">
      <c r="P464" s="25"/>
    </row>
    <row r="465" ht="12.75">
      <c r="P465" s="25"/>
    </row>
    <row r="466" ht="12.75">
      <c r="P466" s="25"/>
    </row>
    <row r="467" ht="12.75">
      <c r="P467" s="25"/>
    </row>
    <row r="468" ht="12.75">
      <c r="P468" s="25"/>
    </row>
    <row r="469" ht="12.75">
      <c r="P469" s="25"/>
    </row>
    <row r="470" ht="12.75">
      <c r="P470" s="25"/>
    </row>
    <row r="471" ht="12.75">
      <c r="P471" s="25"/>
    </row>
    <row r="472" ht="12.75">
      <c r="P472" s="25"/>
    </row>
    <row r="473" ht="12.75">
      <c r="P473" s="25"/>
    </row>
    <row r="474" ht="12.75">
      <c r="P474" s="25"/>
    </row>
    <row r="475" ht="12.75">
      <c r="P475" s="25"/>
    </row>
    <row r="476" ht="12.75">
      <c r="P476" s="25"/>
    </row>
    <row r="477" ht="12.75">
      <c r="P477" s="25"/>
    </row>
    <row r="478" ht="12.75">
      <c r="P478" s="25"/>
    </row>
    <row r="479" ht="12.75">
      <c r="P479" s="25"/>
    </row>
    <row r="480" ht="12.75">
      <c r="P480" s="25"/>
    </row>
    <row r="481" ht="12.75">
      <c r="P481" s="25"/>
    </row>
    <row r="482" ht="12.75">
      <c r="P482" s="25"/>
    </row>
    <row r="483" ht="12.75">
      <c r="P483" s="25"/>
    </row>
    <row r="484" ht="12.75">
      <c r="P484" s="25"/>
    </row>
    <row r="485" ht="12.75">
      <c r="P485" s="25"/>
    </row>
    <row r="486" ht="12.75">
      <c r="P486" s="25"/>
    </row>
    <row r="487" ht="12.75">
      <c r="P487" s="25"/>
    </row>
    <row r="488" ht="12.75">
      <c r="P488" s="25"/>
    </row>
    <row r="489" ht="12.75">
      <c r="P489" s="25"/>
    </row>
    <row r="490" ht="12.75">
      <c r="P490" s="25"/>
    </row>
    <row r="491" ht="12.75">
      <c r="P491" s="25"/>
    </row>
    <row r="492" ht="12.75">
      <c r="P492" s="25"/>
    </row>
    <row r="493" ht="12.75">
      <c r="P493" s="25"/>
    </row>
    <row r="494" ht="12.75">
      <c r="P494" s="25"/>
    </row>
    <row r="495" ht="12.75">
      <c r="P495" s="25"/>
    </row>
    <row r="496" ht="12.75">
      <c r="P496" s="25"/>
    </row>
    <row r="497" ht="12.75">
      <c r="P497" s="25"/>
    </row>
    <row r="498" ht="12.75">
      <c r="P498" s="25"/>
    </row>
    <row r="499" ht="12.75">
      <c r="P499" s="25"/>
    </row>
    <row r="500" ht="12.75">
      <c r="P500" s="25"/>
    </row>
    <row r="501" ht="12.75">
      <c r="P501" s="25"/>
    </row>
    <row r="502" ht="12.75">
      <c r="P502" s="25"/>
    </row>
    <row r="503" ht="12.75">
      <c r="P503" s="25"/>
    </row>
    <row r="504" ht="12.75">
      <c r="P504" s="25"/>
    </row>
    <row r="505" ht="12.75">
      <c r="P505" s="25"/>
    </row>
    <row r="506" ht="12.75">
      <c r="P506" s="25"/>
    </row>
    <row r="507" ht="12.75">
      <c r="P507" s="25"/>
    </row>
    <row r="508" ht="12.75">
      <c r="P508" s="25"/>
    </row>
    <row r="509" ht="12.75">
      <c r="P509" s="25"/>
    </row>
    <row r="510" ht="12.75">
      <c r="P510" s="25"/>
    </row>
    <row r="511" ht="12.75">
      <c r="P511" s="25"/>
    </row>
    <row r="512" ht="12.75">
      <c r="P512" s="25"/>
    </row>
    <row r="513" ht="12.75">
      <c r="P513" s="25"/>
    </row>
    <row r="514" ht="12.75">
      <c r="P514" s="25"/>
    </row>
    <row r="515" ht="12.75">
      <c r="P515" s="25"/>
    </row>
    <row r="516" ht="12.75">
      <c r="P516" s="25"/>
    </row>
    <row r="517" ht="12.75">
      <c r="P517" s="25"/>
    </row>
    <row r="518" ht="12.75">
      <c r="P518" s="25"/>
    </row>
    <row r="519" ht="12.75">
      <c r="P519" s="25"/>
    </row>
    <row r="520" ht="12.75">
      <c r="P520" s="25"/>
    </row>
    <row r="521" ht="12.75">
      <c r="P521" s="25"/>
    </row>
    <row r="522" ht="12.75">
      <c r="P522" s="25"/>
    </row>
    <row r="523" ht="12.75">
      <c r="P523" s="25"/>
    </row>
    <row r="524" ht="12.75">
      <c r="P524" s="25"/>
    </row>
    <row r="525" ht="12.75">
      <c r="P525" s="25"/>
    </row>
    <row r="526" ht="12.75">
      <c r="P526" s="25"/>
    </row>
    <row r="527" ht="12.75">
      <c r="P527" s="25"/>
    </row>
    <row r="528" ht="12.75">
      <c r="P528" s="25"/>
    </row>
    <row r="529" ht="12.75">
      <c r="P529" s="25"/>
    </row>
    <row r="530" ht="12.75">
      <c r="P530" s="25"/>
    </row>
    <row r="531" ht="12.75">
      <c r="P531" s="25"/>
    </row>
    <row r="532" ht="12.75">
      <c r="P532" s="25"/>
    </row>
    <row r="533" ht="12.75">
      <c r="P533" s="25"/>
    </row>
    <row r="534" ht="12.75">
      <c r="P534" s="25"/>
    </row>
    <row r="535" ht="12.75">
      <c r="P535" s="25"/>
    </row>
    <row r="536" ht="12.75">
      <c r="P536" s="25"/>
    </row>
    <row r="537" ht="12.75">
      <c r="P537" s="25"/>
    </row>
    <row r="538" ht="12.75">
      <c r="P538" s="25"/>
    </row>
    <row r="539" ht="12.75">
      <c r="P539" s="25"/>
    </row>
    <row r="540" ht="12.75">
      <c r="P540" s="25"/>
    </row>
    <row r="541" ht="12.75">
      <c r="P541" s="25"/>
    </row>
    <row r="542" ht="12.75">
      <c r="P542" s="25"/>
    </row>
    <row r="543" ht="12.75">
      <c r="P543" s="25"/>
    </row>
    <row r="544" ht="12.75">
      <c r="P544" s="25"/>
    </row>
    <row r="545" ht="12.75">
      <c r="P545" s="25"/>
    </row>
    <row r="546" ht="12.75">
      <c r="P546" s="25"/>
    </row>
    <row r="547" ht="12.75">
      <c r="P547" s="25"/>
    </row>
    <row r="548" ht="12.75">
      <c r="P548" s="25"/>
    </row>
    <row r="549" ht="12.75">
      <c r="P549" s="25"/>
    </row>
    <row r="550" ht="12.75">
      <c r="P550" s="25"/>
    </row>
    <row r="551" ht="12.75">
      <c r="P551" s="25"/>
    </row>
    <row r="552" ht="12.75">
      <c r="P552" s="25"/>
    </row>
    <row r="553" ht="12.75">
      <c r="P553" s="25"/>
    </row>
    <row r="554" ht="12.75">
      <c r="P554" s="25"/>
    </row>
    <row r="555" ht="12.75">
      <c r="P555" s="25"/>
    </row>
    <row r="556" ht="12.75">
      <c r="P556" s="25"/>
    </row>
    <row r="557" ht="12.75">
      <c r="P557" s="25"/>
    </row>
    <row r="558" ht="12.75">
      <c r="P558" s="25"/>
    </row>
    <row r="559" ht="12.75">
      <c r="P559" s="25"/>
    </row>
    <row r="560" ht="12.75">
      <c r="P560" s="25"/>
    </row>
    <row r="561" ht="12.75">
      <c r="P561" s="25"/>
    </row>
    <row r="562" ht="12.75">
      <c r="P562" s="25"/>
    </row>
    <row r="563" ht="12.75">
      <c r="P563" s="25"/>
    </row>
    <row r="564" ht="12.75">
      <c r="P564" s="25"/>
    </row>
    <row r="565" ht="12.75">
      <c r="P565" s="25"/>
    </row>
    <row r="566" ht="12.75">
      <c r="P566" s="25"/>
    </row>
    <row r="567" ht="12.75">
      <c r="P567" s="25"/>
    </row>
    <row r="568" ht="12.75">
      <c r="P568" s="25"/>
    </row>
    <row r="569" ht="12.75">
      <c r="P569" s="25"/>
    </row>
    <row r="570" ht="12.75">
      <c r="P570" s="25"/>
    </row>
    <row r="571" ht="12.75">
      <c r="P571" s="25"/>
    </row>
    <row r="572" ht="12.75">
      <c r="P572" s="25"/>
    </row>
    <row r="573" ht="12.75">
      <c r="P573" s="25"/>
    </row>
    <row r="574" ht="12.75">
      <c r="P574" s="25"/>
    </row>
    <row r="575" ht="12.75">
      <c r="P575" s="25"/>
    </row>
    <row r="576" ht="12.75">
      <c r="P576" s="25"/>
    </row>
    <row r="577" ht="12.75">
      <c r="P577" s="25"/>
    </row>
    <row r="578" ht="12.75">
      <c r="P578" s="25"/>
    </row>
    <row r="579" ht="12.75">
      <c r="P579" s="25"/>
    </row>
    <row r="580" ht="12.75">
      <c r="P580" s="25"/>
    </row>
    <row r="581" ht="12.75">
      <c r="P581" s="25"/>
    </row>
    <row r="582" ht="12.75">
      <c r="P582" s="25"/>
    </row>
    <row r="583" ht="12.75">
      <c r="P583" s="25"/>
    </row>
    <row r="584" ht="12.75">
      <c r="P584" s="25"/>
    </row>
    <row r="585" ht="12.75">
      <c r="P585" s="25"/>
    </row>
    <row r="586" ht="12.75">
      <c r="P586" s="25"/>
    </row>
    <row r="587" ht="12.75">
      <c r="P587" s="25"/>
    </row>
    <row r="588" ht="12.75">
      <c r="P588" s="25"/>
    </row>
    <row r="589" ht="12.75">
      <c r="P589" s="25"/>
    </row>
    <row r="590" ht="12.75">
      <c r="P590" s="25"/>
    </row>
    <row r="591" ht="12.75">
      <c r="P591" s="25"/>
    </row>
    <row r="592" ht="12.75">
      <c r="P592" s="25"/>
    </row>
    <row r="593" ht="12.75">
      <c r="P593" s="25"/>
    </row>
    <row r="594" ht="12.75">
      <c r="P594" s="25"/>
    </row>
    <row r="595" ht="12.75">
      <c r="P595" s="25"/>
    </row>
    <row r="596" ht="12.75">
      <c r="P596" s="25"/>
    </row>
    <row r="597" ht="12.75">
      <c r="P597" s="25"/>
    </row>
    <row r="598" ht="12.75">
      <c r="P598" s="25"/>
    </row>
    <row r="599" ht="12.75">
      <c r="P599" s="25"/>
    </row>
    <row r="600" ht="12.75">
      <c r="P600" s="25"/>
    </row>
    <row r="601" ht="12.75">
      <c r="P601" s="25"/>
    </row>
    <row r="602" ht="12.75">
      <c r="P602" s="25"/>
    </row>
    <row r="603" ht="12.75">
      <c r="P603" s="25"/>
    </row>
    <row r="604" ht="12.75">
      <c r="P604" s="25"/>
    </row>
    <row r="605" ht="12.75">
      <c r="P605" s="25"/>
    </row>
    <row r="606" ht="12.75">
      <c r="P606" s="25"/>
    </row>
    <row r="607" ht="12.75">
      <c r="P607" s="25"/>
    </row>
    <row r="608" ht="12.75">
      <c r="P608" s="25"/>
    </row>
    <row r="609" ht="12.75">
      <c r="P609" s="25"/>
    </row>
    <row r="610" ht="12.75">
      <c r="P610" s="25"/>
    </row>
    <row r="611" ht="12.75">
      <c r="P611" s="25"/>
    </row>
    <row r="612" ht="12.75">
      <c r="P612" s="25"/>
    </row>
    <row r="613" ht="12.75">
      <c r="P613" s="25"/>
    </row>
    <row r="614" ht="12.75">
      <c r="P614" s="25"/>
    </row>
    <row r="615" ht="12.75">
      <c r="P615" s="25"/>
    </row>
    <row r="616" ht="12.75">
      <c r="P616" s="25"/>
    </row>
    <row r="617" ht="12.75">
      <c r="P617" s="25"/>
    </row>
    <row r="618" ht="12.75">
      <c r="P618" s="25"/>
    </row>
    <row r="619" ht="12.75">
      <c r="P619" s="25"/>
    </row>
    <row r="620" ht="12.75">
      <c r="P620" s="25"/>
    </row>
    <row r="621" ht="12.75">
      <c r="P621" s="25"/>
    </row>
    <row r="622" ht="12.75">
      <c r="P622" s="25"/>
    </row>
    <row r="623" ht="12.75">
      <c r="P623" s="25"/>
    </row>
    <row r="624" ht="12.75">
      <c r="P624" s="25"/>
    </row>
    <row r="625" ht="12.75">
      <c r="P625" s="25"/>
    </row>
    <row r="626" ht="12.75">
      <c r="P626" s="25"/>
    </row>
    <row r="627" ht="12.75">
      <c r="P627" s="25"/>
    </row>
    <row r="628" ht="12.75">
      <c r="P628" s="25"/>
    </row>
    <row r="629" ht="12.75">
      <c r="P629" s="25"/>
    </row>
    <row r="630" ht="12.75">
      <c r="P630" s="25"/>
    </row>
    <row r="631" ht="12.75">
      <c r="P631" s="25"/>
    </row>
    <row r="632" ht="12.75">
      <c r="P632" s="25"/>
    </row>
    <row r="633" ht="12.75">
      <c r="P633" s="25"/>
    </row>
    <row r="634" ht="12.75">
      <c r="P634" s="25"/>
    </row>
    <row r="635" ht="12.75">
      <c r="P635" s="25"/>
    </row>
    <row r="636" ht="12.75">
      <c r="P636" s="25"/>
    </row>
    <row r="637" ht="12.75">
      <c r="P637" s="25"/>
    </row>
    <row r="638" ht="12.75">
      <c r="P638" s="25"/>
    </row>
    <row r="639" ht="12.75">
      <c r="P639" s="25"/>
    </row>
    <row r="640" ht="12.75">
      <c r="P640" s="25"/>
    </row>
    <row r="641" ht="12.75">
      <c r="P641" s="25"/>
    </row>
    <row r="642" ht="12.75">
      <c r="P642" s="25"/>
    </row>
    <row r="643" ht="12.75">
      <c r="P643" s="25"/>
    </row>
    <row r="644" ht="12.75">
      <c r="P644" s="25"/>
    </row>
    <row r="645" ht="12.75">
      <c r="P645" s="25"/>
    </row>
    <row r="646" ht="12.75">
      <c r="P646" s="25"/>
    </row>
    <row r="647" ht="12.75">
      <c r="P647" s="25"/>
    </row>
    <row r="648" ht="12.75">
      <c r="P648" s="25"/>
    </row>
    <row r="649" ht="12.75">
      <c r="P649" s="25"/>
    </row>
    <row r="650" ht="12.75">
      <c r="P650" s="25"/>
    </row>
    <row r="651" ht="12.75">
      <c r="P651" s="25"/>
    </row>
    <row r="652" ht="12.75">
      <c r="P652" s="25"/>
    </row>
    <row r="653" ht="12.75">
      <c r="P653" s="25"/>
    </row>
    <row r="654" ht="12.75">
      <c r="P654" s="25"/>
    </row>
    <row r="655" ht="12.75">
      <c r="P655" s="25"/>
    </row>
    <row r="656" ht="12.75">
      <c r="P656" s="25"/>
    </row>
    <row r="657" ht="12.75">
      <c r="P657" s="25"/>
    </row>
    <row r="658" ht="12.75">
      <c r="P658" s="25"/>
    </row>
    <row r="659" ht="12.75">
      <c r="P659" s="25"/>
    </row>
    <row r="660" ht="12.75">
      <c r="P660" s="25"/>
    </row>
    <row r="661" ht="12.75">
      <c r="P661" s="25"/>
    </row>
    <row r="662" ht="12.75">
      <c r="P662" s="25"/>
    </row>
    <row r="663" ht="12.75">
      <c r="P663" s="25"/>
    </row>
    <row r="664" ht="12.75">
      <c r="P664" s="25"/>
    </row>
    <row r="665" ht="12.75">
      <c r="P665" s="25"/>
    </row>
    <row r="666" ht="12.75">
      <c r="P666" s="25"/>
    </row>
    <row r="667" ht="12.75">
      <c r="P667" s="25"/>
    </row>
    <row r="668" ht="12.75">
      <c r="P668" s="25"/>
    </row>
    <row r="669" ht="12.75">
      <c r="P669" s="25"/>
    </row>
    <row r="670" ht="12.75">
      <c r="P670" s="25"/>
    </row>
    <row r="671" ht="12.75">
      <c r="P671" s="25"/>
    </row>
    <row r="672" ht="12.75">
      <c r="P672" s="25"/>
    </row>
    <row r="673" ht="12.75">
      <c r="P673" s="25"/>
    </row>
  </sheetData>
  <mergeCells count="8">
    <mergeCell ref="T4:T6"/>
    <mergeCell ref="A7:B7"/>
    <mergeCell ref="A44:B44"/>
    <mergeCell ref="A46:B46"/>
    <mergeCell ref="A1:O1"/>
    <mergeCell ref="A2:O2"/>
    <mergeCell ref="C4:O4"/>
    <mergeCell ref="Q4:S4"/>
  </mergeCells>
  <printOptions gridLines="1"/>
  <pageMargins left="0.25" right="0.25" top="0.86" bottom="0.8" header="0.5" footer="0.37"/>
  <pageSetup fitToHeight="1" fitToWidth="1" horizontalDpi="600" verticalDpi="600" orientation="portrait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3"/>
  <sheetViews>
    <sheetView tabSelected="1" zoomScale="75" zoomScaleNormal="75" workbookViewId="0" topLeftCell="A1">
      <selection activeCell="Y73" sqref="Y73"/>
    </sheetView>
  </sheetViews>
  <sheetFormatPr defaultColWidth="9.140625" defaultRowHeight="12.75"/>
  <cols>
    <col min="1" max="1" width="4.8515625" style="0" customWidth="1"/>
    <col min="2" max="2" width="47.7109375" style="0" customWidth="1"/>
    <col min="3" max="15" width="15.57421875" style="37" hidden="1" customWidth="1"/>
    <col min="16" max="16" width="5.8515625" style="37" hidden="1" customWidth="1"/>
    <col min="17" max="17" width="22.140625" style="37" customWidth="1"/>
    <col min="18" max="18" width="3.00390625" style="37" customWidth="1"/>
    <col min="19" max="19" width="16.7109375" style="37" hidden="1" customWidth="1"/>
    <col min="20" max="22" width="10.28125" style="37" hidden="1" customWidth="1"/>
    <col min="23" max="23" width="12.140625" style="37" hidden="1" customWidth="1"/>
    <col min="24" max="24" width="12.7109375" style="37" customWidth="1"/>
    <col min="25" max="25" width="11.28125" style="0" customWidth="1"/>
    <col min="26" max="26" width="11.421875" style="0" customWidth="1"/>
    <col min="27" max="27" width="13.7109375" style="0" bestFit="1" customWidth="1"/>
  </cols>
  <sheetData>
    <row r="1" spans="1:24" s="2" customFormat="1" ht="40.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119" t="s">
        <v>106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3"/>
      <c r="Q2" s="3"/>
      <c r="R2" s="3"/>
      <c r="S2" s="3"/>
      <c r="T2" s="3"/>
      <c r="U2" s="3"/>
      <c r="V2" s="3"/>
      <c r="W2" s="3"/>
      <c r="X2" s="3"/>
    </row>
    <row r="3" spans="1:32" ht="13.5" thickBot="1">
      <c r="A3" s="113" t="s">
        <v>107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5"/>
      <c r="T3" s="5"/>
      <c r="U3" s="5"/>
      <c r="V3" s="5"/>
      <c r="W3" s="4"/>
      <c r="X3" s="4"/>
      <c r="Y3" s="6"/>
      <c r="Z3" s="6"/>
      <c r="AA3" s="6"/>
      <c r="AB3" s="6"/>
      <c r="AC3" s="6"/>
      <c r="AD3" s="6"/>
      <c r="AE3" s="6"/>
      <c r="AF3" s="6"/>
    </row>
    <row r="4" spans="3:32" ht="12.75"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7"/>
      <c r="Q4" s="121" t="s">
        <v>1</v>
      </c>
      <c r="R4" s="123"/>
      <c r="S4" s="8"/>
      <c r="T4" s="9"/>
      <c r="U4" s="9"/>
      <c r="V4" s="9"/>
      <c r="W4" s="7"/>
      <c r="X4" s="7"/>
      <c r="Y4" s="10"/>
      <c r="Z4" s="10"/>
      <c r="AA4" s="10"/>
      <c r="AB4" s="6"/>
      <c r="AC4" s="6"/>
      <c r="AD4" s="6"/>
      <c r="AE4" s="6"/>
      <c r="AF4" s="6"/>
    </row>
    <row r="5" spans="3:32" ht="12.75"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11" t="s">
        <v>15</v>
      </c>
      <c r="P5" s="12"/>
      <c r="Q5" s="13"/>
      <c r="R5" s="14"/>
      <c r="S5" s="8"/>
      <c r="T5" s="9"/>
      <c r="U5" s="9"/>
      <c r="V5" s="9"/>
      <c r="W5" s="6"/>
      <c r="X5" s="15"/>
      <c r="Y5" s="16"/>
      <c r="Z5" s="15"/>
      <c r="AA5" s="15"/>
      <c r="AB5" s="15"/>
      <c r="AC5" s="15"/>
      <c r="AD5" s="15"/>
      <c r="AE5" s="6"/>
      <c r="AF5" s="6"/>
    </row>
    <row r="6" spans="1:32" ht="15" thickBot="1">
      <c r="A6" s="17"/>
      <c r="B6" s="18"/>
      <c r="C6" s="19"/>
      <c r="D6" s="19"/>
      <c r="E6" s="19"/>
      <c r="F6" s="19"/>
      <c r="G6" s="19"/>
      <c r="H6" s="19"/>
      <c r="I6" s="19"/>
      <c r="J6" s="20"/>
      <c r="K6" s="20"/>
      <c r="L6" s="20"/>
      <c r="M6" s="20"/>
      <c r="N6" s="20"/>
      <c r="O6" s="11"/>
      <c r="P6" s="12"/>
      <c r="Q6" s="21"/>
      <c r="R6" s="23"/>
      <c r="S6" s="8"/>
      <c r="T6" s="9"/>
      <c r="U6" s="9"/>
      <c r="V6" s="9"/>
      <c r="W6" s="24"/>
      <c r="X6" s="25"/>
      <c r="Z6" s="6"/>
      <c r="AA6" s="26"/>
      <c r="AB6" s="26"/>
      <c r="AC6" s="26"/>
      <c r="AD6" s="15"/>
      <c r="AE6" s="6"/>
      <c r="AF6" s="6"/>
    </row>
    <row r="7" spans="1:32" ht="12.75">
      <c r="A7" s="127" t="s">
        <v>20</v>
      </c>
      <c r="B7" s="127"/>
      <c r="C7" s="5"/>
      <c r="D7" s="5"/>
      <c r="E7" s="5"/>
      <c r="F7" s="5"/>
      <c r="G7" s="5"/>
      <c r="H7" s="5"/>
      <c r="I7" s="5"/>
      <c r="J7" s="28"/>
      <c r="K7" s="28"/>
      <c r="L7" s="28"/>
      <c r="M7" s="28"/>
      <c r="N7" s="28"/>
      <c r="O7" s="29"/>
      <c r="P7" s="30"/>
      <c r="Q7" s="31"/>
      <c r="R7" s="33"/>
      <c r="S7" s="35"/>
      <c r="T7" s="6"/>
      <c r="U7" s="25"/>
      <c r="V7" s="25"/>
      <c r="W7" s="36"/>
      <c r="Z7" s="6"/>
      <c r="AA7" s="26"/>
      <c r="AB7" s="26"/>
      <c r="AC7" s="26"/>
      <c r="AD7" s="38"/>
      <c r="AE7" s="6"/>
      <c r="AF7" s="6"/>
    </row>
    <row r="8" spans="1:32" ht="12.75">
      <c r="A8" s="39" t="s">
        <v>21</v>
      </c>
      <c r="C8" s="40"/>
      <c r="D8" s="40"/>
      <c r="E8" s="40"/>
      <c r="F8" s="40"/>
      <c r="G8" s="40"/>
      <c r="H8" s="40"/>
      <c r="I8" s="40"/>
      <c r="J8" s="6"/>
      <c r="K8" s="6"/>
      <c r="L8" s="6"/>
      <c r="M8" s="6"/>
      <c r="N8" s="6"/>
      <c r="O8" s="41"/>
      <c r="P8" s="30"/>
      <c r="Q8" s="42"/>
      <c r="R8" s="50"/>
      <c r="S8"/>
      <c r="T8"/>
      <c r="W8" s="45"/>
      <c r="Z8" s="6"/>
      <c r="AA8" s="35"/>
      <c r="AB8" s="26"/>
      <c r="AC8" s="26"/>
      <c r="AD8" s="38"/>
      <c r="AE8" s="6"/>
      <c r="AF8" s="6"/>
    </row>
    <row r="9" spans="1:32" ht="12.75" hidden="1">
      <c r="A9" s="36">
        <v>1</v>
      </c>
      <c r="B9" t="s">
        <v>22</v>
      </c>
      <c r="C9" s="46"/>
      <c r="D9" s="46"/>
      <c r="E9" s="46"/>
      <c r="F9" s="46"/>
      <c r="G9" s="46">
        <v>27000</v>
      </c>
      <c r="H9" s="46"/>
      <c r="I9" s="46"/>
      <c r="J9" s="46"/>
      <c r="K9" s="46"/>
      <c r="L9" s="46"/>
      <c r="M9" s="46"/>
      <c r="N9" s="46"/>
      <c r="O9" s="47">
        <f aca="true" t="shared" si="0" ref="O9:O20">SUM(C9:N9)</f>
        <v>27000</v>
      </c>
      <c r="P9" s="48">
        <f aca="true" t="shared" si="1" ref="P9:P21">+O9-Q9</f>
        <v>0</v>
      </c>
      <c r="Q9" s="49">
        <v>27000</v>
      </c>
      <c r="R9" s="50"/>
      <c r="S9"/>
      <c r="T9"/>
      <c r="W9" s="36"/>
      <c r="Z9" s="6"/>
      <c r="AA9" s="26"/>
      <c r="AB9" s="26"/>
      <c r="AC9" s="26"/>
      <c r="AD9" s="34"/>
      <c r="AE9" s="6"/>
      <c r="AF9" s="6"/>
    </row>
    <row r="10" spans="1:32" ht="12.75" hidden="1">
      <c r="A10" s="36">
        <f aca="true" t="shared" si="2" ref="A10:A20">+A9+1</f>
        <v>2</v>
      </c>
      <c r="B10" t="s">
        <v>23</v>
      </c>
      <c r="C10" s="46">
        <v>15000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>
        <f t="shared" si="0"/>
        <v>15000</v>
      </c>
      <c r="P10" s="48">
        <f t="shared" si="1"/>
        <v>0</v>
      </c>
      <c r="Q10" s="49">
        <v>15000</v>
      </c>
      <c r="R10" s="50"/>
      <c r="S10"/>
      <c r="T10"/>
      <c r="U10"/>
      <c r="V10"/>
      <c r="W10"/>
      <c r="X10"/>
      <c r="Z10" s="6"/>
      <c r="AA10" s="6"/>
      <c r="AB10" s="6"/>
      <c r="AC10" s="6"/>
      <c r="AD10" s="6"/>
      <c r="AE10" s="6"/>
      <c r="AF10" s="6"/>
    </row>
    <row r="11" spans="1:32" ht="12.75" hidden="1">
      <c r="A11" s="36">
        <f t="shared" si="2"/>
        <v>3</v>
      </c>
      <c r="B11" t="s">
        <v>24</v>
      </c>
      <c r="C11" s="46"/>
      <c r="D11" s="46"/>
      <c r="E11" s="46"/>
      <c r="F11" s="46"/>
      <c r="G11" s="46"/>
      <c r="H11" s="46">
        <v>50000</v>
      </c>
      <c r="I11" s="46"/>
      <c r="J11" s="46"/>
      <c r="K11" s="46"/>
      <c r="L11" s="46"/>
      <c r="M11" s="46"/>
      <c r="N11" s="46"/>
      <c r="O11" s="47">
        <f t="shared" si="0"/>
        <v>50000</v>
      </c>
      <c r="P11" s="48">
        <f t="shared" si="1"/>
        <v>0</v>
      </c>
      <c r="Q11" s="49">
        <v>50000</v>
      </c>
      <c r="R11" s="50"/>
      <c r="S11"/>
      <c r="T11"/>
      <c r="U11"/>
      <c r="V11"/>
      <c r="W11"/>
      <c r="X11"/>
      <c r="Z11" s="6"/>
      <c r="AA11" s="6"/>
      <c r="AB11" s="6"/>
      <c r="AC11" s="6"/>
      <c r="AD11" s="6"/>
      <c r="AE11" s="6"/>
      <c r="AF11" s="6"/>
    </row>
    <row r="12" spans="1:32" ht="12.75" hidden="1">
      <c r="A12" s="36">
        <f t="shared" si="2"/>
        <v>4</v>
      </c>
      <c r="B12" t="s">
        <v>25</v>
      </c>
      <c r="C12" s="46"/>
      <c r="D12" s="46"/>
      <c r="E12" s="46">
        <v>5000</v>
      </c>
      <c r="F12" s="46"/>
      <c r="G12" s="46"/>
      <c r="H12" s="46"/>
      <c r="I12" s="46"/>
      <c r="J12" s="46"/>
      <c r="K12" s="46"/>
      <c r="L12" s="46"/>
      <c r="M12" s="46"/>
      <c r="N12" s="46"/>
      <c r="O12" s="47">
        <f t="shared" si="0"/>
        <v>5000</v>
      </c>
      <c r="P12" s="48">
        <f t="shared" si="1"/>
        <v>0</v>
      </c>
      <c r="Q12" s="52">
        <v>5000</v>
      </c>
      <c r="R12" s="50"/>
      <c r="S12"/>
      <c r="T12"/>
      <c r="U12"/>
      <c r="V12"/>
      <c r="W12"/>
      <c r="X12"/>
      <c r="Z12" s="6"/>
      <c r="AA12" s="6"/>
      <c r="AB12" s="6"/>
      <c r="AC12" s="6"/>
      <c r="AD12" s="6"/>
      <c r="AE12" s="6"/>
      <c r="AF12" s="6"/>
    </row>
    <row r="13" spans="1:32" ht="12.75" hidden="1">
      <c r="A13" s="36">
        <f t="shared" si="2"/>
        <v>5</v>
      </c>
      <c r="B13" t="s">
        <v>26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>
        <f t="shared" si="0"/>
        <v>0</v>
      </c>
      <c r="P13" s="48">
        <f t="shared" si="1"/>
        <v>0</v>
      </c>
      <c r="Q13" s="52">
        <v>0</v>
      </c>
      <c r="R13" s="50"/>
      <c r="S13"/>
      <c r="T13"/>
      <c r="U13"/>
      <c r="V13"/>
      <c r="W13"/>
      <c r="X13"/>
      <c r="Z13" s="6"/>
      <c r="AA13" s="6"/>
      <c r="AB13" s="6"/>
      <c r="AC13" s="6"/>
      <c r="AD13" s="6"/>
      <c r="AE13" s="6"/>
      <c r="AF13" s="6"/>
    </row>
    <row r="14" spans="1:24" ht="12.75" hidden="1">
      <c r="A14" s="36">
        <f t="shared" si="2"/>
        <v>6</v>
      </c>
      <c r="B14" t="s">
        <v>27</v>
      </c>
      <c r="C14" s="46"/>
      <c r="D14" s="46"/>
      <c r="E14" s="46"/>
      <c r="F14" s="46"/>
      <c r="G14" s="46"/>
      <c r="H14" s="46">
        <v>3000</v>
      </c>
      <c r="I14" s="46"/>
      <c r="J14" s="46"/>
      <c r="K14" s="46"/>
      <c r="L14" s="46"/>
      <c r="M14" s="46"/>
      <c r="N14" s="46"/>
      <c r="O14" s="47">
        <f t="shared" si="0"/>
        <v>3000</v>
      </c>
      <c r="P14" s="48">
        <f t="shared" si="1"/>
        <v>0</v>
      </c>
      <c r="Q14" s="49">
        <v>3000</v>
      </c>
      <c r="R14" s="50"/>
      <c r="S14"/>
      <c r="T14"/>
      <c r="U14"/>
      <c r="V14"/>
      <c r="W14"/>
      <c r="X14"/>
    </row>
    <row r="15" spans="1:24" ht="12.75" hidden="1">
      <c r="A15" s="36">
        <f t="shared" si="2"/>
        <v>7</v>
      </c>
      <c r="B15" t="s">
        <v>28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>
        <f t="shared" si="0"/>
        <v>0</v>
      </c>
      <c r="P15" s="48">
        <f t="shared" si="1"/>
        <v>0</v>
      </c>
      <c r="Q15" s="52">
        <v>0</v>
      </c>
      <c r="R15" s="50"/>
      <c r="S15"/>
      <c r="T15"/>
      <c r="U15"/>
      <c r="V15"/>
      <c r="W15"/>
      <c r="X15"/>
    </row>
    <row r="16" spans="1:24" ht="12.75" hidden="1">
      <c r="A16" s="36">
        <f t="shared" si="2"/>
        <v>8</v>
      </c>
      <c r="B16" t="s">
        <v>29</v>
      </c>
      <c r="C16" s="46"/>
      <c r="D16" s="46"/>
      <c r="E16" s="46"/>
      <c r="F16" s="46"/>
      <c r="G16" s="46"/>
      <c r="H16" s="46"/>
      <c r="I16" s="46">
        <v>25000</v>
      </c>
      <c r="J16" s="46"/>
      <c r="K16" s="46"/>
      <c r="L16" s="46"/>
      <c r="M16" s="46"/>
      <c r="N16" s="46"/>
      <c r="O16" s="47">
        <f t="shared" si="0"/>
        <v>25000</v>
      </c>
      <c r="P16" s="48">
        <f t="shared" si="1"/>
        <v>0</v>
      </c>
      <c r="Q16" s="49">
        <v>25000</v>
      </c>
      <c r="R16" s="50"/>
      <c r="S16"/>
      <c r="T16"/>
      <c r="U16"/>
      <c r="V16"/>
      <c r="W16"/>
      <c r="X16"/>
    </row>
    <row r="17" spans="1:24" ht="12.75" hidden="1">
      <c r="A17" s="36">
        <f t="shared" si="2"/>
        <v>9</v>
      </c>
      <c r="B17" t="s">
        <v>30</v>
      </c>
      <c r="C17" s="46"/>
      <c r="D17" s="46"/>
      <c r="E17" s="46"/>
      <c r="F17" s="46">
        <v>20000</v>
      </c>
      <c r="G17" s="46"/>
      <c r="H17" s="46"/>
      <c r="I17" s="46"/>
      <c r="J17" s="46"/>
      <c r="K17" s="46"/>
      <c r="L17" s="46"/>
      <c r="M17" s="46"/>
      <c r="N17" s="46"/>
      <c r="O17" s="47">
        <f t="shared" si="0"/>
        <v>20000</v>
      </c>
      <c r="P17" s="48">
        <f t="shared" si="1"/>
        <v>0</v>
      </c>
      <c r="Q17" s="49">
        <v>20000</v>
      </c>
      <c r="R17" s="50"/>
      <c r="S17"/>
      <c r="T17"/>
      <c r="U17"/>
      <c r="V17"/>
      <c r="W17"/>
      <c r="X17"/>
    </row>
    <row r="18" spans="1:24" ht="12.75" hidden="1">
      <c r="A18" s="36">
        <f t="shared" si="2"/>
        <v>10</v>
      </c>
      <c r="B18" t="s">
        <v>31</v>
      </c>
      <c r="C18" s="46"/>
      <c r="D18" s="46"/>
      <c r="E18" s="46"/>
      <c r="F18" s="46"/>
      <c r="G18" s="46">
        <v>5000</v>
      </c>
      <c r="H18" s="46"/>
      <c r="I18" s="46"/>
      <c r="J18" s="46"/>
      <c r="K18" s="46">
        <v>5000</v>
      </c>
      <c r="L18" s="46"/>
      <c r="M18" s="46"/>
      <c r="N18" s="46"/>
      <c r="O18" s="47">
        <f t="shared" si="0"/>
        <v>10000</v>
      </c>
      <c r="P18" s="48">
        <f t="shared" si="1"/>
        <v>0</v>
      </c>
      <c r="Q18" s="52">
        <v>10000</v>
      </c>
      <c r="R18" s="50"/>
      <c r="S18"/>
      <c r="T18"/>
      <c r="U18"/>
      <c r="V18"/>
      <c r="W18"/>
      <c r="X18"/>
    </row>
    <row r="19" spans="1:24" ht="12.75" hidden="1">
      <c r="A19" s="36">
        <f t="shared" si="2"/>
        <v>11</v>
      </c>
      <c r="B19" t="s">
        <v>33</v>
      </c>
      <c r="C19" s="46"/>
      <c r="D19" s="46"/>
      <c r="E19" s="46"/>
      <c r="F19" s="46"/>
      <c r="G19" s="46"/>
      <c r="H19" s="46"/>
      <c r="I19" s="46">
        <v>32000</v>
      </c>
      <c r="J19" s="46"/>
      <c r="K19" s="46"/>
      <c r="L19" s="46"/>
      <c r="M19" s="46"/>
      <c r="N19" s="46"/>
      <c r="O19" s="47">
        <f t="shared" si="0"/>
        <v>32000</v>
      </c>
      <c r="P19" s="48">
        <f t="shared" si="1"/>
        <v>0</v>
      </c>
      <c r="Q19" s="52">
        <v>32000</v>
      </c>
      <c r="R19" s="50"/>
      <c r="S19"/>
      <c r="T19"/>
      <c r="U19"/>
      <c r="V19"/>
      <c r="W19"/>
      <c r="X19"/>
    </row>
    <row r="20" spans="1:24" ht="12.75" hidden="1">
      <c r="A20" s="36">
        <f t="shared" si="2"/>
        <v>12</v>
      </c>
      <c r="B20" t="s">
        <v>34</v>
      </c>
      <c r="C20" s="54">
        <f>63000/12</f>
        <v>5250</v>
      </c>
      <c r="D20" s="54">
        <f aca="true" t="shared" si="3" ref="D20:N20">+C20</f>
        <v>5250</v>
      </c>
      <c r="E20" s="54">
        <f t="shared" si="3"/>
        <v>5250</v>
      </c>
      <c r="F20" s="54">
        <f t="shared" si="3"/>
        <v>5250</v>
      </c>
      <c r="G20" s="54">
        <f t="shared" si="3"/>
        <v>5250</v>
      </c>
      <c r="H20" s="54">
        <f t="shared" si="3"/>
        <v>5250</v>
      </c>
      <c r="I20" s="54">
        <f t="shared" si="3"/>
        <v>5250</v>
      </c>
      <c r="J20" s="54">
        <f t="shared" si="3"/>
        <v>5250</v>
      </c>
      <c r="K20" s="54">
        <f t="shared" si="3"/>
        <v>5250</v>
      </c>
      <c r="L20" s="54">
        <f t="shared" si="3"/>
        <v>5250</v>
      </c>
      <c r="M20" s="54">
        <f t="shared" si="3"/>
        <v>5250</v>
      </c>
      <c r="N20" s="54">
        <f t="shared" si="3"/>
        <v>5250</v>
      </c>
      <c r="O20" s="55">
        <f t="shared" si="0"/>
        <v>63000</v>
      </c>
      <c r="P20" s="48">
        <f t="shared" si="1"/>
        <v>0</v>
      </c>
      <c r="Q20" s="56">
        <v>63000</v>
      </c>
      <c r="R20" s="58"/>
      <c r="S20"/>
      <c r="T20"/>
      <c r="U20"/>
      <c r="V20"/>
      <c r="W20"/>
      <c r="X20"/>
    </row>
    <row r="21" spans="1:24" ht="12.75">
      <c r="A21" s="36"/>
      <c r="C21" s="46">
        <f aca="true" t="shared" si="4" ref="C21:O21">SUM(C9:C20)</f>
        <v>20250</v>
      </c>
      <c r="D21" s="46">
        <f t="shared" si="4"/>
        <v>5250</v>
      </c>
      <c r="E21" s="46">
        <f t="shared" si="4"/>
        <v>10250</v>
      </c>
      <c r="F21" s="46">
        <f t="shared" si="4"/>
        <v>25250</v>
      </c>
      <c r="G21" s="46">
        <f t="shared" si="4"/>
        <v>37250</v>
      </c>
      <c r="H21" s="46">
        <f t="shared" si="4"/>
        <v>58250</v>
      </c>
      <c r="I21" s="46">
        <f t="shared" si="4"/>
        <v>62250</v>
      </c>
      <c r="J21" s="46">
        <f t="shared" si="4"/>
        <v>5250</v>
      </c>
      <c r="K21" s="46">
        <f t="shared" si="4"/>
        <v>10250</v>
      </c>
      <c r="L21" s="46">
        <f t="shared" si="4"/>
        <v>5250</v>
      </c>
      <c r="M21" s="46">
        <f t="shared" si="4"/>
        <v>5250</v>
      </c>
      <c r="N21" s="46">
        <f t="shared" si="4"/>
        <v>5250</v>
      </c>
      <c r="O21" s="47">
        <f t="shared" si="4"/>
        <v>250000</v>
      </c>
      <c r="P21" s="48">
        <f t="shared" si="1"/>
        <v>0</v>
      </c>
      <c r="Q21" s="52">
        <f>SUM(Q9:Q20)</f>
        <v>250000</v>
      </c>
      <c r="R21" s="50"/>
      <c r="S21"/>
      <c r="T21"/>
      <c r="U21"/>
      <c r="V21"/>
      <c r="W21"/>
      <c r="X21"/>
    </row>
    <row r="22" spans="1:24" ht="12.75">
      <c r="A22" s="39" t="s">
        <v>35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  <c r="Q22" s="52"/>
      <c r="R22" s="50"/>
      <c r="S22"/>
      <c r="T22"/>
      <c r="U22"/>
      <c r="V22"/>
      <c r="W22"/>
      <c r="X22"/>
    </row>
    <row r="23" spans="1:24" ht="12.75" hidden="1">
      <c r="A23" s="36">
        <f>+A20+1</f>
        <v>13</v>
      </c>
      <c r="B23" t="s">
        <v>36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>
        <f aca="true" t="shared" si="5" ref="O23:O30">SUM(C23:N23)</f>
        <v>0</v>
      </c>
      <c r="P23" s="48">
        <f aca="true" t="shared" si="6" ref="P23:P31">+O23-Q23</f>
        <v>0</v>
      </c>
      <c r="Q23" s="52">
        <v>0</v>
      </c>
      <c r="R23" s="50"/>
      <c r="S23"/>
      <c r="T23"/>
      <c r="U23"/>
      <c r="V23"/>
      <c r="W23"/>
      <c r="X23"/>
    </row>
    <row r="24" spans="1:24" ht="12.75" hidden="1">
      <c r="A24" s="36">
        <f aca="true" t="shared" si="7" ref="A24:A30">+A23+1</f>
        <v>14</v>
      </c>
      <c r="B24" t="s">
        <v>37</v>
      </c>
      <c r="C24" s="46">
        <v>10000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>
        <f t="shared" si="5"/>
        <v>10000</v>
      </c>
      <c r="P24" s="48">
        <f t="shared" si="6"/>
        <v>0</v>
      </c>
      <c r="Q24" s="49">
        <v>10000</v>
      </c>
      <c r="R24" s="50"/>
      <c r="S24"/>
      <c r="T24"/>
      <c r="U24"/>
      <c r="V24"/>
      <c r="W24"/>
      <c r="X24"/>
    </row>
    <row r="25" spans="1:24" ht="12.75" hidden="1">
      <c r="A25" s="36">
        <f t="shared" si="7"/>
        <v>15</v>
      </c>
      <c r="B25" t="s">
        <v>38</v>
      </c>
      <c r="C25" s="46"/>
      <c r="D25" s="46"/>
      <c r="E25" s="46">
        <v>2500</v>
      </c>
      <c r="F25" s="46"/>
      <c r="G25" s="46"/>
      <c r="H25" s="46">
        <v>2500</v>
      </c>
      <c r="I25" s="46"/>
      <c r="J25" s="46"/>
      <c r="K25" s="46">
        <v>2500</v>
      </c>
      <c r="L25" s="46"/>
      <c r="M25" s="46"/>
      <c r="N25" s="46"/>
      <c r="O25" s="47">
        <f t="shared" si="5"/>
        <v>7500</v>
      </c>
      <c r="P25" s="48">
        <f t="shared" si="6"/>
        <v>0</v>
      </c>
      <c r="Q25" s="52">
        <v>7500</v>
      </c>
      <c r="R25" s="50"/>
      <c r="S25"/>
      <c r="T25"/>
      <c r="U25"/>
      <c r="V25"/>
      <c r="W25"/>
      <c r="X25"/>
    </row>
    <row r="26" spans="1:24" ht="12.75" hidden="1">
      <c r="A26" s="36">
        <f t="shared" si="7"/>
        <v>16</v>
      </c>
      <c r="B26" t="s">
        <v>39</v>
      </c>
      <c r="C26" s="46"/>
      <c r="D26" s="46"/>
      <c r="E26" s="46">
        <v>5000</v>
      </c>
      <c r="F26" s="46"/>
      <c r="G26" s="46"/>
      <c r="H26" s="46">
        <v>5000</v>
      </c>
      <c r="I26" s="46"/>
      <c r="J26" s="46"/>
      <c r="K26" s="46">
        <v>10000</v>
      </c>
      <c r="L26" s="46"/>
      <c r="M26" s="46"/>
      <c r="N26" s="46">
        <v>5000</v>
      </c>
      <c r="O26" s="47">
        <f t="shared" si="5"/>
        <v>25000</v>
      </c>
      <c r="P26" s="48">
        <f t="shared" si="6"/>
        <v>0</v>
      </c>
      <c r="Q26" s="52">
        <v>25000</v>
      </c>
      <c r="R26" s="50"/>
      <c r="S26"/>
      <c r="T26"/>
      <c r="U26"/>
      <c r="V26"/>
      <c r="W26"/>
      <c r="X26"/>
    </row>
    <row r="27" spans="1:24" ht="12.75" hidden="1">
      <c r="A27" s="36">
        <f t="shared" si="7"/>
        <v>17</v>
      </c>
      <c r="B27" t="s">
        <v>40</v>
      </c>
      <c r="C27" s="46"/>
      <c r="D27" s="46"/>
      <c r="E27" s="46"/>
      <c r="F27" s="46">
        <v>1000</v>
      </c>
      <c r="G27" s="46"/>
      <c r="H27" s="46"/>
      <c r="I27" s="46">
        <v>1000</v>
      </c>
      <c r="J27" s="46"/>
      <c r="K27" s="46"/>
      <c r="L27" s="46">
        <v>1000</v>
      </c>
      <c r="M27" s="46"/>
      <c r="N27" s="46"/>
      <c r="O27" s="47">
        <f t="shared" si="5"/>
        <v>3000</v>
      </c>
      <c r="P27" s="48">
        <f t="shared" si="6"/>
        <v>0</v>
      </c>
      <c r="Q27" s="49">
        <v>3000</v>
      </c>
      <c r="R27" s="50"/>
      <c r="S27"/>
      <c r="T27"/>
      <c r="U27"/>
      <c r="V27"/>
      <c r="W27"/>
      <c r="X27"/>
    </row>
    <row r="28" spans="1:24" ht="12.75" hidden="1">
      <c r="A28" s="36">
        <f t="shared" si="7"/>
        <v>18</v>
      </c>
      <c r="B28" t="s">
        <v>41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>
        <f t="shared" si="5"/>
        <v>0</v>
      </c>
      <c r="P28" s="48">
        <f t="shared" si="6"/>
        <v>0</v>
      </c>
      <c r="Q28" s="52">
        <v>0</v>
      </c>
      <c r="R28" s="50"/>
      <c r="S28"/>
      <c r="T28"/>
      <c r="U28"/>
      <c r="V28"/>
      <c r="W28"/>
      <c r="X28"/>
    </row>
    <row r="29" spans="1:24" ht="12.75" hidden="1">
      <c r="A29" s="36">
        <f t="shared" si="7"/>
        <v>19</v>
      </c>
      <c r="B29" t="s">
        <v>43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>
        <f t="shared" si="5"/>
        <v>0</v>
      </c>
      <c r="P29" s="48">
        <f t="shared" si="6"/>
        <v>0</v>
      </c>
      <c r="Q29" s="52">
        <v>0</v>
      </c>
      <c r="R29" s="50"/>
      <c r="S29"/>
      <c r="T29"/>
      <c r="U29"/>
      <c r="V29"/>
      <c r="W29"/>
      <c r="X29"/>
    </row>
    <row r="30" spans="1:24" ht="12.75" hidden="1">
      <c r="A30" s="36">
        <f t="shared" si="7"/>
        <v>20</v>
      </c>
      <c r="B30" t="s">
        <v>45</v>
      </c>
      <c r="C30" s="54"/>
      <c r="D30" s="54"/>
      <c r="E30" s="54"/>
      <c r="F30" s="54"/>
      <c r="G30" s="54">
        <v>5000</v>
      </c>
      <c r="H30" s="54"/>
      <c r="I30" s="54"/>
      <c r="J30" s="54">
        <v>7500</v>
      </c>
      <c r="K30" s="54"/>
      <c r="L30" s="54"/>
      <c r="M30" s="54">
        <v>7500</v>
      </c>
      <c r="N30" s="54"/>
      <c r="O30" s="55">
        <f t="shared" si="5"/>
        <v>20000</v>
      </c>
      <c r="P30" s="48">
        <f t="shared" si="6"/>
        <v>0</v>
      </c>
      <c r="Q30" s="59">
        <v>20000</v>
      </c>
      <c r="R30" s="58"/>
      <c r="S30"/>
      <c r="T30"/>
      <c r="U30"/>
      <c r="V30"/>
      <c r="W30"/>
      <c r="X30"/>
    </row>
    <row r="31" spans="1:24" ht="12.75">
      <c r="A31" s="36"/>
      <c r="C31" s="46">
        <f aca="true" t="shared" si="8" ref="C31:O31">SUM(C23:C30)</f>
        <v>10000</v>
      </c>
      <c r="D31" s="46">
        <f t="shared" si="8"/>
        <v>0</v>
      </c>
      <c r="E31" s="46">
        <f t="shared" si="8"/>
        <v>7500</v>
      </c>
      <c r="F31" s="46">
        <f t="shared" si="8"/>
        <v>1000</v>
      </c>
      <c r="G31" s="46">
        <f t="shared" si="8"/>
        <v>5000</v>
      </c>
      <c r="H31" s="46">
        <f t="shared" si="8"/>
        <v>7500</v>
      </c>
      <c r="I31" s="46">
        <f t="shared" si="8"/>
        <v>1000</v>
      </c>
      <c r="J31" s="46">
        <f t="shared" si="8"/>
        <v>7500</v>
      </c>
      <c r="K31" s="46">
        <f t="shared" si="8"/>
        <v>12500</v>
      </c>
      <c r="L31" s="46">
        <f t="shared" si="8"/>
        <v>1000</v>
      </c>
      <c r="M31" s="46">
        <f t="shared" si="8"/>
        <v>7500</v>
      </c>
      <c r="N31" s="46">
        <f t="shared" si="8"/>
        <v>5000</v>
      </c>
      <c r="O31" s="47">
        <f t="shared" si="8"/>
        <v>65500</v>
      </c>
      <c r="P31" s="48">
        <f t="shared" si="6"/>
        <v>0</v>
      </c>
      <c r="Q31" s="52">
        <f>SUM(Q23:Q30)</f>
        <v>65500</v>
      </c>
      <c r="R31" s="50"/>
      <c r="S31" s="12"/>
      <c r="T31" s="12"/>
      <c r="U31" s="12"/>
      <c r="V31"/>
      <c r="W31"/>
      <c r="X31"/>
    </row>
    <row r="32" spans="1:24" ht="12.75">
      <c r="A32" s="39" t="s">
        <v>46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8"/>
      <c r="Q32" s="52"/>
      <c r="R32" s="50"/>
      <c r="S32" s="12"/>
      <c r="T32" s="12"/>
      <c r="U32" s="12"/>
      <c r="V32"/>
      <c r="W32"/>
      <c r="X32"/>
    </row>
    <row r="33" spans="1:24" ht="12.75" hidden="1">
      <c r="A33" s="36">
        <v>21</v>
      </c>
      <c r="B33" t="s">
        <v>47</v>
      </c>
      <c r="C33" s="46"/>
      <c r="D33" s="46"/>
      <c r="E33" s="46">
        <v>15000</v>
      </c>
      <c r="F33" s="46"/>
      <c r="G33" s="46"/>
      <c r="H33" s="46">
        <v>15000</v>
      </c>
      <c r="I33" s="46"/>
      <c r="J33" s="46"/>
      <c r="K33" s="46">
        <v>15000</v>
      </c>
      <c r="L33" s="46"/>
      <c r="M33" s="46"/>
      <c r="N33" s="46">
        <v>20000</v>
      </c>
      <c r="O33" s="47">
        <f aca="true" t="shared" si="9" ref="O33:O39">SUM(C33:N33)</f>
        <v>65000</v>
      </c>
      <c r="P33" s="48">
        <f aca="true" t="shared" si="10" ref="P33:P40">+O33-Q33</f>
        <v>0</v>
      </c>
      <c r="Q33" s="49">
        <v>65000</v>
      </c>
      <c r="R33" s="50"/>
      <c r="S33" s="60"/>
      <c r="T33" s="12"/>
      <c r="U33" s="12"/>
      <c r="V33"/>
      <c r="W33"/>
      <c r="X33"/>
    </row>
    <row r="34" spans="1:24" ht="12.75" hidden="1">
      <c r="A34" s="36">
        <f aca="true" t="shared" si="11" ref="A34:A39">+A33+1</f>
        <v>22</v>
      </c>
      <c r="B34" t="s">
        <v>48</v>
      </c>
      <c r="C34" s="46"/>
      <c r="D34" s="46"/>
      <c r="E34" s="46">
        <v>2500</v>
      </c>
      <c r="F34" s="46">
        <v>2500</v>
      </c>
      <c r="G34" s="46">
        <v>2500</v>
      </c>
      <c r="H34" s="46">
        <v>2500</v>
      </c>
      <c r="I34" s="46">
        <v>5000</v>
      </c>
      <c r="J34" s="46">
        <v>5000</v>
      </c>
      <c r="K34" s="46">
        <v>5000</v>
      </c>
      <c r="L34" s="46">
        <v>5000</v>
      </c>
      <c r="M34" s="46">
        <v>5000</v>
      </c>
      <c r="N34" s="46">
        <v>5000</v>
      </c>
      <c r="O34" s="47">
        <f t="shared" si="9"/>
        <v>40000</v>
      </c>
      <c r="P34" s="48">
        <f t="shared" si="10"/>
        <v>0</v>
      </c>
      <c r="Q34" s="52">
        <v>40000</v>
      </c>
      <c r="R34" s="50"/>
      <c r="S34" s="60"/>
      <c r="T34" s="12"/>
      <c r="U34" s="12"/>
      <c r="V34"/>
      <c r="W34"/>
      <c r="X34"/>
    </row>
    <row r="35" spans="1:24" ht="12.75" hidden="1">
      <c r="A35" s="36">
        <f t="shared" si="11"/>
        <v>23</v>
      </c>
      <c r="B35" t="s">
        <v>49</v>
      </c>
      <c r="C35" s="46"/>
      <c r="D35" s="46"/>
      <c r="E35" s="46">
        <v>2000</v>
      </c>
      <c r="F35" s="46"/>
      <c r="G35" s="46"/>
      <c r="H35" s="46"/>
      <c r="I35" s="46"/>
      <c r="J35" s="46"/>
      <c r="K35" s="46">
        <v>2000</v>
      </c>
      <c r="L35" s="46"/>
      <c r="M35" s="46"/>
      <c r="N35" s="46"/>
      <c r="O35" s="47">
        <f t="shared" si="9"/>
        <v>4000</v>
      </c>
      <c r="P35" s="48">
        <f t="shared" si="10"/>
        <v>0</v>
      </c>
      <c r="Q35" s="49">
        <v>4000</v>
      </c>
      <c r="R35" s="50"/>
      <c r="S35" s="12"/>
      <c r="T35" s="12"/>
      <c r="U35" s="12"/>
      <c r="V35"/>
      <c r="W35"/>
      <c r="X35"/>
    </row>
    <row r="36" spans="1:24" ht="12.75" hidden="1">
      <c r="A36" s="36">
        <f t="shared" si="11"/>
        <v>24</v>
      </c>
      <c r="B36" t="s">
        <v>50</v>
      </c>
      <c r="C36" s="46"/>
      <c r="D36" s="46"/>
      <c r="E36" s="46"/>
      <c r="F36" s="46">
        <v>1500</v>
      </c>
      <c r="G36" s="46">
        <v>1500</v>
      </c>
      <c r="H36" s="46">
        <v>1500</v>
      </c>
      <c r="I36" s="46">
        <v>2000</v>
      </c>
      <c r="J36" s="46">
        <v>2000</v>
      </c>
      <c r="K36" s="46">
        <v>2750</v>
      </c>
      <c r="L36" s="46">
        <v>2750</v>
      </c>
      <c r="M36" s="46">
        <v>3000</v>
      </c>
      <c r="N36" s="46">
        <v>3000</v>
      </c>
      <c r="O36" s="47">
        <f t="shared" si="9"/>
        <v>20000</v>
      </c>
      <c r="P36" s="48">
        <f t="shared" si="10"/>
        <v>0</v>
      </c>
      <c r="Q36" s="52">
        <v>20000</v>
      </c>
      <c r="R36" s="50"/>
      <c r="S36" s="12"/>
      <c r="T36" s="12"/>
      <c r="U36" s="12"/>
      <c r="V36"/>
      <c r="W36"/>
      <c r="X36"/>
    </row>
    <row r="37" spans="1:24" ht="12.75" hidden="1">
      <c r="A37" s="36">
        <f t="shared" si="11"/>
        <v>25</v>
      </c>
      <c r="B37" t="s">
        <v>51</v>
      </c>
      <c r="C37" s="46"/>
      <c r="D37" s="46"/>
      <c r="E37" s="46"/>
      <c r="F37" s="46">
        <v>300</v>
      </c>
      <c r="G37" s="46">
        <v>300</v>
      </c>
      <c r="H37" s="46">
        <v>300</v>
      </c>
      <c r="I37" s="46">
        <v>300</v>
      </c>
      <c r="J37" s="46">
        <v>500</v>
      </c>
      <c r="K37" s="46">
        <v>500</v>
      </c>
      <c r="L37" s="46">
        <v>500</v>
      </c>
      <c r="M37" s="46">
        <v>600</v>
      </c>
      <c r="N37" s="46">
        <v>700</v>
      </c>
      <c r="O37" s="47">
        <f t="shared" si="9"/>
        <v>4000</v>
      </c>
      <c r="P37" s="48">
        <f t="shared" si="10"/>
        <v>0</v>
      </c>
      <c r="Q37" s="49">
        <v>4000</v>
      </c>
      <c r="R37" s="50"/>
      <c r="S37" s="12"/>
      <c r="T37" s="12"/>
      <c r="U37" s="12"/>
      <c r="V37"/>
      <c r="W37"/>
      <c r="X37"/>
    </row>
    <row r="38" spans="1:24" ht="12.75" hidden="1">
      <c r="A38" s="36">
        <f t="shared" si="11"/>
        <v>26</v>
      </c>
      <c r="B38" t="s">
        <v>52</v>
      </c>
      <c r="C38" s="46"/>
      <c r="D38" s="46"/>
      <c r="E38" s="46"/>
      <c r="F38" s="46"/>
      <c r="G38" s="46">
        <v>1500</v>
      </c>
      <c r="H38" s="46"/>
      <c r="I38" s="46">
        <v>1500</v>
      </c>
      <c r="J38" s="46"/>
      <c r="K38" s="46"/>
      <c r="L38" s="46"/>
      <c r="M38" s="46"/>
      <c r="N38" s="46"/>
      <c r="O38" s="47">
        <f t="shared" si="9"/>
        <v>3000</v>
      </c>
      <c r="P38" s="48">
        <f t="shared" si="10"/>
        <v>0</v>
      </c>
      <c r="Q38" s="49">
        <v>3000</v>
      </c>
      <c r="R38" s="50"/>
      <c r="S38" s="12"/>
      <c r="T38" s="12"/>
      <c r="U38" s="12"/>
      <c r="V38"/>
      <c r="W38"/>
      <c r="X38"/>
    </row>
    <row r="39" spans="1:24" ht="12.75" hidden="1">
      <c r="A39" s="36">
        <f t="shared" si="11"/>
        <v>27</v>
      </c>
      <c r="B39" t="s">
        <v>53</v>
      </c>
      <c r="C39" s="54">
        <v>100</v>
      </c>
      <c r="D39" s="54">
        <v>100</v>
      </c>
      <c r="E39" s="54">
        <v>100</v>
      </c>
      <c r="F39" s="54">
        <v>175</v>
      </c>
      <c r="G39" s="54">
        <v>175</v>
      </c>
      <c r="H39" s="54">
        <v>175</v>
      </c>
      <c r="I39" s="54">
        <v>175</v>
      </c>
      <c r="J39" s="54">
        <v>175</v>
      </c>
      <c r="K39" s="54">
        <v>175</v>
      </c>
      <c r="L39" s="54">
        <v>200</v>
      </c>
      <c r="M39" s="54">
        <v>200</v>
      </c>
      <c r="N39" s="54">
        <v>250</v>
      </c>
      <c r="O39" s="55">
        <f t="shared" si="9"/>
        <v>2000</v>
      </c>
      <c r="P39" s="48">
        <f t="shared" si="10"/>
        <v>0</v>
      </c>
      <c r="Q39" s="56">
        <v>2000</v>
      </c>
      <c r="R39" s="58"/>
      <c r="S39" s="12"/>
      <c r="T39" s="12"/>
      <c r="U39" s="12"/>
      <c r="V39"/>
      <c r="W39"/>
      <c r="X39"/>
    </row>
    <row r="40" spans="1:24" ht="12.75">
      <c r="A40" s="36"/>
      <c r="C40" s="46">
        <f aca="true" t="shared" si="12" ref="C40:O40">SUM(C33:C39)</f>
        <v>100</v>
      </c>
      <c r="D40" s="46">
        <f t="shared" si="12"/>
        <v>100</v>
      </c>
      <c r="E40" s="46">
        <f t="shared" si="12"/>
        <v>19600</v>
      </c>
      <c r="F40" s="46">
        <f t="shared" si="12"/>
        <v>4475</v>
      </c>
      <c r="G40" s="46">
        <f t="shared" si="12"/>
        <v>5975</v>
      </c>
      <c r="H40" s="46">
        <f t="shared" si="12"/>
        <v>19475</v>
      </c>
      <c r="I40" s="46">
        <f t="shared" si="12"/>
        <v>8975</v>
      </c>
      <c r="J40" s="46">
        <f t="shared" si="12"/>
        <v>7675</v>
      </c>
      <c r="K40" s="46">
        <f t="shared" si="12"/>
        <v>25425</v>
      </c>
      <c r="L40" s="46">
        <f t="shared" si="12"/>
        <v>8450</v>
      </c>
      <c r="M40" s="46">
        <f t="shared" si="12"/>
        <v>8800</v>
      </c>
      <c r="N40" s="46">
        <f t="shared" si="12"/>
        <v>28950</v>
      </c>
      <c r="O40" s="47">
        <f t="shared" si="12"/>
        <v>138000</v>
      </c>
      <c r="P40" s="48">
        <f t="shared" si="10"/>
        <v>0</v>
      </c>
      <c r="Q40" s="52">
        <f>SUM(Q33:Q39)</f>
        <v>138000</v>
      </c>
      <c r="R40" s="50"/>
      <c r="S40" s="12"/>
      <c r="T40" s="12"/>
      <c r="U40" s="12"/>
      <c r="V40"/>
      <c r="W40"/>
      <c r="X40"/>
    </row>
    <row r="41" spans="1:24" ht="12.75">
      <c r="A41" s="39" t="s">
        <v>54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8"/>
      <c r="Q41" s="52"/>
      <c r="R41" s="50"/>
      <c r="S41" s="12"/>
      <c r="T41" s="12"/>
      <c r="U41" s="12"/>
      <c r="V41" t="s">
        <v>55</v>
      </c>
      <c r="W41"/>
      <c r="X41"/>
    </row>
    <row r="42" spans="1:24" ht="12.75">
      <c r="A42" s="36"/>
      <c r="B42" t="s">
        <v>56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>
        <v>10000</v>
      </c>
      <c r="N42" s="46"/>
      <c r="O42" s="47">
        <f>SUM(C42:N42)</f>
        <v>10000</v>
      </c>
      <c r="P42" s="48">
        <f>+O42-Q42</f>
        <v>0</v>
      </c>
      <c r="Q42" s="52">
        <v>10000</v>
      </c>
      <c r="R42" s="50"/>
      <c r="S42" s="12"/>
      <c r="T42" s="12"/>
      <c r="U42" s="12"/>
      <c r="V42"/>
      <c r="W42"/>
      <c r="X42"/>
    </row>
    <row r="43" spans="1:24" ht="12.75">
      <c r="A43" s="3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48"/>
      <c r="Q43" s="52"/>
      <c r="R43" s="50"/>
      <c r="S43" s="12" t="s">
        <v>57</v>
      </c>
      <c r="T43" s="12">
        <v>20000</v>
      </c>
      <c r="U43" s="12">
        <v>20000</v>
      </c>
      <c r="V43"/>
      <c r="W43" s="51">
        <f aca="true" t="shared" si="13" ref="W43:W52">+T43/12</f>
        <v>1666.6666666666667</v>
      </c>
      <c r="X43"/>
    </row>
    <row r="44" spans="1:23" s="68" customFormat="1" ht="12.75">
      <c r="A44" s="128" t="s">
        <v>58</v>
      </c>
      <c r="B44" s="128"/>
      <c r="C44" s="62">
        <f aca="true" t="shared" si="14" ref="C44:O44">+C42+C40+C31+C21</f>
        <v>30350</v>
      </c>
      <c r="D44" s="62">
        <f t="shared" si="14"/>
        <v>5350</v>
      </c>
      <c r="E44" s="62">
        <f t="shared" si="14"/>
        <v>37350</v>
      </c>
      <c r="F44" s="62">
        <f t="shared" si="14"/>
        <v>30725</v>
      </c>
      <c r="G44" s="62">
        <f t="shared" si="14"/>
        <v>48225</v>
      </c>
      <c r="H44" s="62">
        <f t="shared" si="14"/>
        <v>85225</v>
      </c>
      <c r="I44" s="62">
        <f t="shared" si="14"/>
        <v>72225</v>
      </c>
      <c r="J44" s="62">
        <f t="shared" si="14"/>
        <v>20425</v>
      </c>
      <c r="K44" s="62">
        <f t="shared" si="14"/>
        <v>48175</v>
      </c>
      <c r="L44" s="62">
        <f t="shared" si="14"/>
        <v>14700</v>
      </c>
      <c r="M44" s="62">
        <f t="shared" si="14"/>
        <v>31550</v>
      </c>
      <c r="N44" s="62">
        <f t="shared" si="14"/>
        <v>39200</v>
      </c>
      <c r="O44" s="63">
        <f t="shared" si="14"/>
        <v>463500</v>
      </c>
      <c r="P44" s="40">
        <f>+O44-Q44</f>
        <v>0</v>
      </c>
      <c r="Q44" s="64">
        <f>+Q42+Q40+Q31+Q21</f>
        <v>463500</v>
      </c>
      <c r="R44" s="76">
        <f>+R42+R40+R31+R21</f>
        <v>0</v>
      </c>
      <c r="S44" s="114" t="s">
        <v>59</v>
      </c>
      <c r="T44" s="114"/>
      <c r="U44" s="114">
        <v>35000</v>
      </c>
      <c r="W44" s="114">
        <f t="shared" si="13"/>
        <v>0</v>
      </c>
    </row>
    <row r="45" spans="1:24" ht="12.75">
      <c r="A45" s="3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48"/>
      <c r="Q45" s="52"/>
      <c r="R45" s="50"/>
      <c r="S45" s="12" t="s">
        <v>60</v>
      </c>
      <c r="T45" s="12">
        <f>30000*1.05</f>
        <v>31500</v>
      </c>
      <c r="U45" s="12">
        <f>30000*1.05</f>
        <v>31500</v>
      </c>
      <c r="V45" s="51">
        <f>+T45*0.04</f>
        <v>1260</v>
      </c>
      <c r="W45" s="51">
        <f t="shared" si="13"/>
        <v>2625</v>
      </c>
      <c r="X45"/>
    </row>
    <row r="46" spans="1:24" ht="12.75">
      <c r="A46" s="127" t="s">
        <v>61</v>
      </c>
      <c r="B46" s="12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8"/>
      <c r="Q46" s="52"/>
      <c r="R46" s="50"/>
      <c r="S46" s="12" t="s">
        <v>62</v>
      </c>
      <c r="T46" s="12">
        <f>60000*1.05</f>
        <v>63000</v>
      </c>
      <c r="U46" s="12">
        <f>60000*1.05</f>
        <v>63000</v>
      </c>
      <c r="V46" s="51">
        <f>+T46*0.04</f>
        <v>2520</v>
      </c>
      <c r="W46" s="51">
        <f t="shared" si="13"/>
        <v>5250</v>
      </c>
      <c r="X46"/>
    </row>
    <row r="47" spans="1:24" ht="12.75">
      <c r="A47" s="36">
        <v>29</v>
      </c>
      <c r="B47" t="s">
        <v>63</v>
      </c>
      <c r="C47" s="69">
        <f>+W53-2625-1667-2083-2916</f>
        <v>17334</v>
      </c>
      <c r="D47" s="69">
        <f>+W53-1667-2083</f>
        <v>22875</v>
      </c>
      <c r="E47" s="46">
        <f>+W53</f>
        <v>26625</v>
      </c>
      <c r="F47" s="46">
        <v>25792</v>
      </c>
      <c r="G47" s="46">
        <v>25792</v>
      </c>
      <c r="H47" s="46">
        <v>25792</v>
      </c>
      <c r="I47" s="46">
        <v>25792</v>
      </c>
      <c r="J47" s="46">
        <v>25792</v>
      </c>
      <c r="K47" s="46">
        <v>25792</v>
      </c>
      <c r="L47" s="46">
        <v>25792</v>
      </c>
      <c r="M47" s="46">
        <v>25792</v>
      </c>
      <c r="N47" s="46">
        <v>25792</v>
      </c>
      <c r="O47" s="47">
        <f aca="true" t="shared" si="15" ref="O47:O66">SUM(C47:N47)</f>
        <v>298962</v>
      </c>
      <c r="P47" s="48">
        <f aca="true" t="shared" si="16" ref="P47:P75">+O47-Q47</f>
        <v>0</v>
      </c>
      <c r="Q47" s="52">
        <f>+O47</f>
        <v>298962</v>
      </c>
      <c r="R47" s="50"/>
      <c r="S47" s="12" t="s">
        <v>65</v>
      </c>
      <c r="T47" s="12">
        <f>+T46</f>
        <v>63000</v>
      </c>
      <c r="U47" s="12">
        <f>+U46</f>
        <v>63000</v>
      </c>
      <c r="V47" s="51">
        <f>+T47*0.04</f>
        <v>2520</v>
      </c>
      <c r="W47" s="51">
        <f t="shared" si="13"/>
        <v>5250</v>
      </c>
      <c r="X47"/>
    </row>
    <row r="48" spans="1:24" ht="12.75">
      <c r="A48" s="36">
        <f aca="true" t="shared" si="17" ref="A48:A66">+A47+1</f>
        <v>30</v>
      </c>
      <c r="B48" t="s">
        <v>66</v>
      </c>
      <c r="C48" s="46">
        <f aca="true" t="shared" si="18" ref="C48:N48">+C47*0.09</f>
        <v>1560.06</v>
      </c>
      <c r="D48" s="46">
        <f t="shared" si="18"/>
        <v>2058.75</v>
      </c>
      <c r="E48" s="46">
        <f t="shared" si="18"/>
        <v>2396.25</v>
      </c>
      <c r="F48" s="46">
        <f t="shared" si="18"/>
        <v>2321.2799999999997</v>
      </c>
      <c r="G48" s="46">
        <f t="shared" si="18"/>
        <v>2321.2799999999997</v>
      </c>
      <c r="H48" s="46">
        <f t="shared" si="18"/>
        <v>2321.2799999999997</v>
      </c>
      <c r="I48" s="46">
        <f t="shared" si="18"/>
        <v>2321.2799999999997</v>
      </c>
      <c r="J48" s="46">
        <f t="shared" si="18"/>
        <v>2321.2799999999997</v>
      </c>
      <c r="K48" s="46">
        <f t="shared" si="18"/>
        <v>2321.2799999999997</v>
      </c>
      <c r="L48" s="46">
        <f t="shared" si="18"/>
        <v>2321.2799999999997</v>
      </c>
      <c r="M48" s="46">
        <f t="shared" si="18"/>
        <v>2321.2799999999997</v>
      </c>
      <c r="N48" s="46">
        <f t="shared" si="18"/>
        <v>2321.2799999999997</v>
      </c>
      <c r="O48" s="47">
        <f t="shared" si="15"/>
        <v>26906.57999999999</v>
      </c>
      <c r="P48" s="48">
        <f t="shared" si="16"/>
        <v>0</v>
      </c>
      <c r="Q48" s="52">
        <f>+Q47*0.09</f>
        <v>26906.579999999998</v>
      </c>
      <c r="R48" s="50">
        <f>+R47*0.09</f>
        <v>0</v>
      </c>
      <c r="S48" s="12" t="s">
        <v>67</v>
      </c>
      <c r="T48" s="12">
        <v>30000</v>
      </c>
      <c r="U48" s="12">
        <v>30000</v>
      </c>
      <c r="V48" s="51">
        <f>+T48*0.04</f>
        <v>1200</v>
      </c>
      <c r="W48" s="51">
        <f t="shared" si="13"/>
        <v>2500</v>
      </c>
      <c r="X48"/>
    </row>
    <row r="49" spans="1:24" ht="12.75">
      <c r="A49" s="36">
        <f t="shared" si="17"/>
        <v>31</v>
      </c>
      <c r="B49" t="s">
        <v>68</v>
      </c>
      <c r="C49" s="46">
        <f aca="true" t="shared" si="19" ref="C49:N49">+C47*0.05</f>
        <v>866.7</v>
      </c>
      <c r="D49" s="46">
        <f t="shared" si="19"/>
        <v>1143.75</v>
      </c>
      <c r="E49" s="46">
        <f t="shared" si="19"/>
        <v>1331.25</v>
      </c>
      <c r="F49" s="46">
        <f t="shared" si="19"/>
        <v>1289.6000000000001</v>
      </c>
      <c r="G49" s="46">
        <f t="shared" si="19"/>
        <v>1289.6000000000001</v>
      </c>
      <c r="H49" s="46">
        <f t="shared" si="19"/>
        <v>1289.6000000000001</v>
      </c>
      <c r="I49" s="46">
        <f t="shared" si="19"/>
        <v>1289.6000000000001</v>
      </c>
      <c r="J49" s="46">
        <f t="shared" si="19"/>
        <v>1289.6000000000001</v>
      </c>
      <c r="K49" s="46">
        <f t="shared" si="19"/>
        <v>1289.6000000000001</v>
      </c>
      <c r="L49" s="46">
        <f t="shared" si="19"/>
        <v>1289.6000000000001</v>
      </c>
      <c r="M49" s="46">
        <f t="shared" si="19"/>
        <v>1289.6000000000001</v>
      </c>
      <c r="N49" s="46">
        <f t="shared" si="19"/>
        <v>1289.6000000000001</v>
      </c>
      <c r="O49" s="47">
        <f t="shared" si="15"/>
        <v>14948.100000000002</v>
      </c>
      <c r="P49" s="48">
        <f t="shared" si="16"/>
        <v>0</v>
      </c>
      <c r="Q49" s="52">
        <f>+Q47*0.05</f>
        <v>14948.1</v>
      </c>
      <c r="R49" s="50"/>
      <c r="S49" s="12" t="s">
        <v>70</v>
      </c>
      <c r="T49" s="12">
        <v>27000</v>
      </c>
      <c r="U49" s="12">
        <v>30000</v>
      </c>
      <c r="V49" s="53">
        <v>4000</v>
      </c>
      <c r="W49" s="51">
        <f t="shared" si="13"/>
        <v>2250</v>
      </c>
      <c r="X49"/>
    </row>
    <row r="50" spans="1:24" ht="12.75">
      <c r="A50" s="36">
        <f t="shared" si="17"/>
        <v>32</v>
      </c>
      <c r="B50" t="s">
        <v>71</v>
      </c>
      <c r="C50" s="46">
        <v>2000</v>
      </c>
      <c r="D50" s="46">
        <v>500</v>
      </c>
      <c r="E50" s="46">
        <v>500</v>
      </c>
      <c r="F50" s="46">
        <v>3000</v>
      </c>
      <c r="G50" s="46">
        <v>500</v>
      </c>
      <c r="H50" s="46">
        <v>500</v>
      </c>
      <c r="I50" s="46">
        <v>500</v>
      </c>
      <c r="J50" s="46">
        <v>500</v>
      </c>
      <c r="K50" s="46">
        <v>500</v>
      </c>
      <c r="L50" s="46">
        <v>2500</v>
      </c>
      <c r="M50" s="46">
        <v>500</v>
      </c>
      <c r="N50" s="46">
        <v>500</v>
      </c>
      <c r="O50" s="47">
        <f t="shared" si="15"/>
        <v>12000</v>
      </c>
      <c r="P50" s="48">
        <f t="shared" si="16"/>
        <v>0</v>
      </c>
      <c r="Q50" s="52">
        <v>12000</v>
      </c>
      <c r="R50" s="50"/>
      <c r="S50" s="12" t="s">
        <v>72</v>
      </c>
      <c r="T50" s="12">
        <v>35000</v>
      </c>
      <c r="U50" s="12">
        <v>50000</v>
      </c>
      <c r="V50" s="51">
        <v>7000</v>
      </c>
      <c r="W50" s="51">
        <f t="shared" si="13"/>
        <v>2916.6666666666665</v>
      </c>
      <c r="X50"/>
    </row>
    <row r="51" spans="1:24" ht="12.75">
      <c r="A51" s="36">
        <f t="shared" si="17"/>
        <v>33</v>
      </c>
      <c r="B51" t="s">
        <v>73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>
        <f t="shared" si="15"/>
        <v>0</v>
      </c>
      <c r="P51" s="48">
        <f t="shared" si="16"/>
        <v>0</v>
      </c>
      <c r="Q51" s="52">
        <v>0</v>
      </c>
      <c r="R51" s="50"/>
      <c r="S51" s="12" t="s">
        <v>75</v>
      </c>
      <c r="T51" s="12">
        <v>25000</v>
      </c>
      <c r="U51" s="12">
        <v>27000</v>
      </c>
      <c r="V51" s="51">
        <f>+T51*0.04</f>
        <v>1000</v>
      </c>
      <c r="W51" s="51">
        <f t="shared" si="13"/>
        <v>2083.3333333333335</v>
      </c>
      <c r="X51"/>
    </row>
    <row r="52" spans="1:24" ht="12.75">
      <c r="A52" s="36">
        <f t="shared" si="17"/>
        <v>34</v>
      </c>
      <c r="B52" t="s">
        <v>76</v>
      </c>
      <c r="C52" s="46"/>
      <c r="D52" s="46">
        <v>2000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>
        <f t="shared" si="15"/>
        <v>2000</v>
      </c>
      <c r="P52" s="48">
        <f t="shared" si="16"/>
        <v>0</v>
      </c>
      <c r="Q52" s="52">
        <v>2000</v>
      </c>
      <c r="R52" s="50"/>
      <c r="S52" s="12" t="s">
        <v>78</v>
      </c>
      <c r="T52" s="70">
        <v>25000</v>
      </c>
      <c r="U52" s="70">
        <v>24000</v>
      </c>
      <c r="V52" s="115">
        <f>+T52*0.04</f>
        <v>1000</v>
      </c>
      <c r="W52" s="51">
        <f t="shared" si="13"/>
        <v>2083.3333333333335</v>
      </c>
      <c r="X52"/>
    </row>
    <row r="53" spans="1:24" ht="12.75">
      <c r="A53" s="36">
        <f t="shared" si="17"/>
        <v>35</v>
      </c>
      <c r="B53" t="s">
        <v>79</v>
      </c>
      <c r="C53" s="46">
        <v>1500</v>
      </c>
      <c r="D53" s="46">
        <v>1500</v>
      </c>
      <c r="E53" s="46">
        <v>1000</v>
      </c>
      <c r="F53" s="46">
        <v>1000</v>
      </c>
      <c r="G53" s="46">
        <v>1000</v>
      </c>
      <c r="H53" s="46">
        <v>1000</v>
      </c>
      <c r="I53" s="46">
        <v>1000</v>
      </c>
      <c r="J53" s="46">
        <v>1000</v>
      </c>
      <c r="K53" s="46">
        <v>1000</v>
      </c>
      <c r="L53" s="46">
        <v>1000</v>
      </c>
      <c r="M53" s="46">
        <v>1000</v>
      </c>
      <c r="N53" s="46">
        <v>1000</v>
      </c>
      <c r="O53" s="47">
        <f t="shared" si="15"/>
        <v>13000</v>
      </c>
      <c r="P53" s="48">
        <f t="shared" si="16"/>
        <v>0</v>
      </c>
      <c r="Q53" s="52">
        <v>13000</v>
      </c>
      <c r="R53" s="50"/>
      <c r="S53" s="12"/>
      <c r="T53" s="12">
        <f>SUM(T43:T52)</f>
        <v>319500</v>
      </c>
      <c r="U53" s="12">
        <f>SUM(U43:U52)</f>
        <v>373500</v>
      </c>
      <c r="V53" s="12">
        <f>SUM(V45:V52)</f>
        <v>20500</v>
      </c>
      <c r="W53" s="60">
        <f>SUM(W43:W52)</f>
        <v>26625</v>
      </c>
      <c r="X53"/>
    </row>
    <row r="54" spans="1:24" ht="12.75">
      <c r="A54" s="36">
        <f t="shared" si="17"/>
        <v>36</v>
      </c>
      <c r="B54" t="s">
        <v>81</v>
      </c>
      <c r="C54" s="46">
        <v>250</v>
      </c>
      <c r="D54" s="46">
        <v>250</v>
      </c>
      <c r="E54" s="46">
        <v>250</v>
      </c>
      <c r="F54" s="46">
        <v>250</v>
      </c>
      <c r="G54" s="46">
        <v>250</v>
      </c>
      <c r="H54" s="46">
        <v>250</v>
      </c>
      <c r="I54" s="46">
        <v>250</v>
      </c>
      <c r="J54" s="46">
        <v>250</v>
      </c>
      <c r="K54" s="46">
        <v>250</v>
      </c>
      <c r="L54" s="46">
        <v>250</v>
      </c>
      <c r="M54" s="46">
        <v>250</v>
      </c>
      <c r="N54" s="46">
        <v>250</v>
      </c>
      <c r="O54" s="47">
        <f t="shared" si="15"/>
        <v>3000</v>
      </c>
      <c r="P54" s="48">
        <f t="shared" si="16"/>
        <v>0</v>
      </c>
      <c r="Q54" s="52">
        <f>250*12</f>
        <v>3000</v>
      </c>
      <c r="R54" s="50"/>
      <c r="S54" s="12"/>
      <c r="T54" s="12"/>
      <c r="U54" s="12"/>
      <c r="W54"/>
      <c r="X54"/>
    </row>
    <row r="55" spans="1:24" ht="12.75">
      <c r="A55" s="36">
        <f t="shared" si="17"/>
        <v>37</v>
      </c>
      <c r="B55" t="s">
        <v>82</v>
      </c>
      <c r="C55" s="46">
        <v>250</v>
      </c>
      <c r="D55" s="46">
        <v>250</v>
      </c>
      <c r="E55" s="46">
        <v>250</v>
      </c>
      <c r="F55" s="46">
        <v>250</v>
      </c>
      <c r="G55" s="46">
        <v>250</v>
      </c>
      <c r="H55" s="46">
        <v>250</v>
      </c>
      <c r="I55" s="46">
        <v>250</v>
      </c>
      <c r="J55" s="46">
        <v>250</v>
      </c>
      <c r="K55" s="46">
        <v>250</v>
      </c>
      <c r="L55" s="46">
        <v>250</v>
      </c>
      <c r="M55" s="46">
        <v>250</v>
      </c>
      <c r="N55" s="46">
        <v>250</v>
      </c>
      <c r="O55" s="47">
        <f t="shared" si="15"/>
        <v>3000</v>
      </c>
      <c r="P55" s="48">
        <f t="shared" si="16"/>
        <v>0</v>
      </c>
      <c r="Q55" s="52">
        <v>3000</v>
      </c>
      <c r="R55" s="50"/>
      <c r="S55" s="12"/>
      <c r="T55" s="12"/>
      <c r="U55" s="12"/>
      <c r="W55"/>
      <c r="X55"/>
    </row>
    <row r="56" spans="1:24" ht="12.75">
      <c r="A56" s="36">
        <f t="shared" si="17"/>
        <v>38</v>
      </c>
      <c r="B56" t="s">
        <v>84</v>
      </c>
      <c r="C56" s="46">
        <v>125</v>
      </c>
      <c r="D56" s="46">
        <v>125</v>
      </c>
      <c r="E56" s="46">
        <v>125</v>
      </c>
      <c r="F56" s="46">
        <v>125</v>
      </c>
      <c r="G56" s="46">
        <v>125</v>
      </c>
      <c r="H56" s="46">
        <v>125</v>
      </c>
      <c r="I56" s="46">
        <v>125</v>
      </c>
      <c r="J56" s="46">
        <v>125</v>
      </c>
      <c r="K56" s="46">
        <v>125</v>
      </c>
      <c r="L56" s="46">
        <v>125</v>
      </c>
      <c r="M56" s="46">
        <v>125</v>
      </c>
      <c r="N56" s="46">
        <v>125</v>
      </c>
      <c r="O56" s="47">
        <f t="shared" si="15"/>
        <v>1500</v>
      </c>
      <c r="P56" s="48">
        <f t="shared" si="16"/>
        <v>0</v>
      </c>
      <c r="Q56" s="52">
        <v>1500</v>
      </c>
      <c r="R56" s="50"/>
      <c r="S56" s="12"/>
      <c r="T56" s="12"/>
      <c r="U56" s="12"/>
      <c r="V56"/>
      <c r="W56"/>
      <c r="X56"/>
    </row>
    <row r="57" spans="1:24" ht="12.75">
      <c r="A57" s="36">
        <f t="shared" si="17"/>
        <v>39</v>
      </c>
      <c r="B57" t="s">
        <v>85</v>
      </c>
      <c r="C57" s="46">
        <v>250</v>
      </c>
      <c r="D57" s="46">
        <v>250</v>
      </c>
      <c r="E57" s="46">
        <v>250</v>
      </c>
      <c r="F57" s="46">
        <v>250</v>
      </c>
      <c r="G57" s="46">
        <v>250</v>
      </c>
      <c r="H57" s="46">
        <v>250</v>
      </c>
      <c r="I57" s="46">
        <v>250</v>
      </c>
      <c r="J57" s="46">
        <v>250</v>
      </c>
      <c r="K57" s="46">
        <v>250</v>
      </c>
      <c r="L57" s="46">
        <v>250</v>
      </c>
      <c r="M57" s="46">
        <v>250</v>
      </c>
      <c r="N57" s="46">
        <v>250</v>
      </c>
      <c r="O57" s="47">
        <f t="shared" si="15"/>
        <v>3000</v>
      </c>
      <c r="P57" s="48">
        <f t="shared" si="16"/>
        <v>0</v>
      </c>
      <c r="Q57" s="52">
        <f>250*12</f>
        <v>3000</v>
      </c>
      <c r="R57" s="50"/>
      <c r="S57"/>
      <c r="T57"/>
      <c r="U57"/>
      <c r="V57"/>
      <c r="W57"/>
      <c r="X57"/>
    </row>
    <row r="58" spans="1:24" ht="12.75">
      <c r="A58" s="36">
        <f t="shared" si="17"/>
        <v>40</v>
      </c>
      <c r="B58" t="s">
        <v>86</v>
      </c>
      <c r="C58" s="69"/>
      <c r="D58" s="69"/>
      <c r="E58" s="69">
        <v>1000</v>
      </c>
      <c r="F58" s="69"/>
      <c r="G58" s="69"/>
      <c r="H58" s="69"/>
      <c r="I58" s="69"/>
      <c r="J58" s="69"/>
      <c r="K58" s="69">
        <v>1000</v>
      </c>
      <c r="L58" s="69"/>
      <c r="M58" s="69"/>
      <c r="N58" s="69"/>
      <c r="O58" s="47">
        <f t="shared" si="15"/>
        <v>2000</v>
      </c>
      <c r="P58" s="48">
        <f t="shared" si="16"/>
        <v>0</v>
      </c>
      <c r="Q58" s="72">
        <f>2000</f>
        <v>2000</v>
      </c>
      <c r="R58" s="73"/>
      <c r="T58"/>
      <c r="U58">
        <f>+T50/12</f>
        <v>2916.6666666666665</v>
      </c>
      <c r="V58"/>
      <c r="W58"/>
      <c r="X58"/>
    </row>
    <row r="59" spans="1:24" ht="12.75">
      <c r="A59" s="36">
        <f t="shared" si="17"/>
        <v>41</v>
      </c>
      <c r="B59" t="s">
        <v>88</v>
      </c>
      <c r="C59" s="46">
        <v>2400</v>
      </c>
      <c r="D59" s="46">
        <v>2400</v>
      </c>
      <c r="E59" s="46">
        <v>2400</v>
      </c>
      <c r="F59" s="46">
        <v>2400</v>
      </c>
      <c r="G59" s="46">
        <v>2400</v>
      </c>
      <c r="H59" s="46">
        <v>2400</v>
      </c>
      <c r="I59" s="46">
        <v>2400</v>
      </c>
      <c r="J59" s="46">
        <v>2400</v>
      </c>
      <c r="K59" s="46">
        <v>2400</v>
      </c>
      <c r="L59" s="46">
        <v>2400</v>
      </c>
      <c r="M59" s="46">
        <v>2400</v>
      </c>
      <c r="N59" s="46">
        <v>2400</v>
      </c>
      <c r="O59" s="47">
        <f t="shared" si="15"/>
        <v>28800</v>
      </c>
      <c r="P59" s="48">
        <f t="shared" si="16"/>
        <v>0</v>
      </c>
      <c r="Q59" s="52">
        <f>2400*12</f>
        <v>28800</v>
      </c>
      <c r="R59" s="50"/>
      <c r="S59"/>
      <c r="T59"/>
      <c r="U59"/>
      <c r="V59"/>
      <c r="W59"/>
      <c r="X59"/>
    </row>
    <row r="60" spans="1:24" ht="12.75">
      <c r="A60" s="36">
        <f t="shared" si="17"/>
        <v>42</v>
      </c>
      <c r="B60" t="s">
        <v>90</v>
      </c>
      <c r="C60" s="46">
        <v>250</v>
      </c>
      <c r="D60" s="46">
        <v>250</v>
      </c>
      <c r="E60" s="46">
        <v>250</v>
      </c>
      <c r="F60" s="46">
        <v>250</v>
      </c>
      <c r="G60" s="46">
        <v>250</v>
      </c>
      <c r="H60" s="46">
        <v>250</v>
      </c>
      <c r="I60" s="46">
        <v>250</v>
      </c>
      <c r="J60" s="46">
        <v>250</v>
      </c>
      <c r="K60" s="46">
        <v>250</v>
      </c>
      <c r="L60" s="46">
        <v>250</v>
      </c>
      <c r="M60" s="46">
        <v>250</v>
      </c>
      <c r="N60" s="46">
        <v>250</v>
      </c>
      <c r="O60" s="47">
        <f t="shared" si="15"/>
        <v>3000</v>
      </c>
      <c r="P60" s="48">
        <f t="shared" si="16"/>
        <v>0</v>
      </c>
      <c r="Q60" s="52">
        <f>250*12</f>
        <v>3000</v>
      </c>
      <c r="R60" s="50"/>
      <c r="S60"/>
      <c r="T60"/>
      <c r="U60"/>
      <c r="V60"/>
      <c r="W60"/>
      <c r="X60"/>
    </row>
    <row r="61" spans="1:24" ht="12.75">
      <c r="A61" s="36">
        <f t="shared" si="17"/>
        <v>43</v>
      </c>
      <c r="B61" t="s">
        <v>91</v>
      </c>
      <c r="C61" s="46">
        <v>250</v>
      </c>
      <c r="D61" s="46">
        <v>250</v>
      </c>
      <c r="E61" s="46">
        <v>250</v>
      </c>
      <c r="F61" s="46">
        <v>250</v>
      </c>
      <c r="G61" s="46">
        <v>250</v>
      </c>
      <c r="H61" s="46">
        <v>250</v>
      </c>
      <c r="I61" s="46">
        <v>250</v>
      </c>
      <c r="J61" s="46">
        <v>250</v>
      </c>
      <c r="K61" s="46">
        <v>250</v>
      </c>
      <c r="L61" s="46">
        <v>250</v>
      </c>
      <c r="M61" s="46">
        <v>250</v>
      </c>
      <c r="N61" s="46">
        <v>250</v>
      </c>
      <c r="O61" s="47">
        <f t="shared" si="15"/>
        <v>3000</v>
      </c>
      <c r="P61" s="48">
        <f t="shared" si="16"/>
        <v>0</v>
      </c>
      <c r="Q61" s="52">
        <f>250*12</f>
        <v>3000</v>
      </c>
      <c r="R61" s="50"/>
      <c r="S61"/>
      <c r="T61"/>
      <c r="U61"/>
      <c r="W61"/>
      <c r="X61"/>
    </row>
    <row r="62" spans="1:24" ht="12.75">
      <c r="A62" s="36">
        <f t="shared" si="17"/>
        <v>44</v>
      </c>
      <c r="B62" t="s">
        <v>93</v>
      </c>
      <c r="C62" s="46">
        <v>500</v>
      </c>
      <c r="D62" s="46">
        <v>500</v>
      </c>
      <c r="E62" s="46">
        <v>500</v>
      </c>
      <c r="F62" s="46">
        <v>500</v>
      </c>
      <c r="G62" s="46">
        <v>500</v>
      </c>
      <c r="H62" s="46">
        <v>500</v>
      </c>
      <c r="I62" s="46">
        <v>500</v>
      </c>
      <c r="J62" s="46">
        <v>500</v>
      </c>
      <c r="K62" s="46">
        <v>500</v>
      </c>
      <c r="L62" s="46">
        <v>500</v>
      </c>
      <c r="M62" s="46">
        <v>500</v>
      </c>
      <c r="N62" s="46">
        <v>500</v>
      </c>
      <c r="O62" s="47">
        <f t="shared" si="15"/>
        <v>6000</v>
      </c>
      <c r="P62" s="48">
        <f t="shared" si="16"/>
        <v>0</v>
      </c>
      <c r="Q62" s="52">
        <v>6000</v>
      </c>
      <c r="R62" s="50"/>
      <c r="S62"/>
      <c r="T62"/>
      <c r="U62"/>
      <c r="W62"/>
      <c r="X62"/>
    </row>
    <row r="63" spans="1:24" ht="12.75">
      <c r="A63" s="36">
        <f t="shared" si="17"/>
        <v>45</v>
      </c>
      <c r="B63" t="s">
        <v>95</v>
      </c>
      <c r="C63" s="46">
        <v>415</v>
      </c>
      <c r="D63" s="46">
        <v>415</v>
      </c>
      <c r="E63" s="46">
        <v>415</v>
      </c>
      <c r="F63" s="46">
        <v>415</v>
      </c>
      <c r="G63" s="46">
        <v>415</v>
      </c>
      <c r="H63" s="46">
        <v>415</v>
      </c>
      <c r="I63" s="46">
        <v>415</v>
      </c>
      <c r="J63" s="46">
        <v>415</v>
      </c>
      <c r="K63" s="46">
        <v>415</v>
      </c>
      <c r="L63" s="46">
        <v>415</v>
      </c>
      <c r="M63" s="46">
        <v>415</v>
      </c>
      <c r="N63" s="46">
        <v>435</v>
      </c>
      <c r="O63" s="47">
        <f t="shared" si="15"/>
        <v>5000</v>
      </c>
      <c r="P63" s="48">
        <f t="shared" si="16"/>
        <v>0</v>
      </c>
      <c r="Q63" s="52">
        <v>5000</v>
      </c>
      <c r="R63" s="50"/>
      <c r="S63"/>
      <c r="T63"/>
      <c r="U63"/>
      <c r="V63"/>
      <c r="W63"/>
      <c r="X63"/>
    </row>
    <row r="64" spans="1:24" ht="12.75">
      <c r="A64" s="36">
        <f t="shared" si="17"/>
        <v>46</v>
      </c>
      <c r="B64" t="s">
        <v>96</v>
      </c>
      <c r="C64" s="48">
        <v>500</v>
      </c>
      <c r="D64" s="48">
        <v>500</v>
      </c>
      <c r="E64" s="48">
        <v>500</v>
      </c>
      <c r="F64" s="48">
        <v>500</v>
      </c>
      <c r="G64" s="48">
        <v>500</v>
      </c>
      <c r="H64" s="48">
        <v>500</v>
      </c>
      <c r="I64" s="48">
        <v>500</v>
      </c>
      <c r="J64" s="48">
        <v>500</v>
      </c>
      <c r="K64" s="48">
        <v>500</v>
      </c>
      <c r="L64" s="48">
        <v>500</v>
      </c>
      <c r="M64" s="48">
        <v>500</v>
      </c>
      <c r="N64" s="48">
        <v>500</v>
      </c>
      <c r="O64" s="47">
        <f t="shared" si="15"/>
        <v>6000</v>
      </c>
      <c r="P64" s="48">
        <f t="shared" si="16"/>
        <v>0</v>
      </c>
      <c r="Q64" s="52">
        <v>6000</v>
      </c>
      <c r="R64" s="50"/>
      <c r="S64"/>
      <c r="T64" s="12"/>
      <c r="U64"/>
      <c r="V64"/>
      <c r="W64"/>
      <c r="X64"/>
    </row>
    <row r="65" spans="1:24" ht="12.75">
      <c r="A65" s="36">
        <f t="shared" si="17"/>
        <v>47</v>
      </c>
      <c r="B65" t="s">
        <v>55</v>
      </c>
      <c r="C65" s="48"/>
      <c r="D65" s="48"/>
      <c r="E65" s="48"/>
      <c r="F65" s="48"/>
      <c r="G65" s="48"/>
      <c r="H65" s="48">
        <v>8000</v>
      </c>
      <c r="I65" s="48"/>
      <c r="J65" s="48"/>
      <c r="K65" s="48"/>
      <c r="L65" s="48"/>
      <c r="M65" s="48"/>
      <c r="N65" s="48">
        <v>12500</v>
      </c>
      <c r="O65" s="47">
        <f t="shared" si="15"/>
        <v>20500</v>
      </c>
      <c r="P65" s="48">
        <f t="shared" si="16"/>
        <v>0</v>
      </c>
      <c r="Q65" s="52">
        <f>+V53</f>
        <v>20500</v>
      </c>
      <c r="R65" s="50"/>
      <c r="S65"/>
      <c r="T65" s="12"/>
      <c r="U65"/>
      <c r="V65"/>
      <c r="W65"/>
      <c r="X65"/>
    </row>
    <row r="66" spans="1:24" ht="12.75">
      <c r="A66" s="36">
        <f t="shared" si="17"/>
        <v>48</v>
      </c>
      <c r="B66" t="s">
        <v>97</v>
      </c>
      <c r="C66" s="54">
        <v>416</v>
      </c>
      <c r="D66" s="54">
        <v>416</v>
      </c>
      <c r="E66" s="54">
        <v>416</v>
      </c>
      <c r="F66" s="54">
        <v>416</v>
      </c>
      <c r="G66" s="54">
        <v>416</v>
      </c>
      <c r="H66" s="54">
        <v>416</v>
      </c>
      <c r="I66" s="54">
        <v>416</v>
      </c>
      <c r="J66" s="54">
        <v>416</v>
      </c>
      <c r="K66" s="54">
        <v>416</v>
      </c>
      <c r="L66" s="54">
        <v>416</v>
      </c>
      <c r="M66" s="54">
        <v>416</v>
      </c>
      <c r="N66" s="54">
        <v>424</v>
      </c>
      <c r="O66" s="55">
        <f t="shared" si="15"/>
        <v>5000</v>
      </c>
      <c r="P66" s="48">
        <f t="shared" si="16"/>
        <v>0</v>
      </c>
      <c r="Q66" s="59">
        <v>5000</v>
      </c>
      <c r="R66" s="50"/>
      <c r="S66"/>
      <c r="T66"/>
      <c r="U66"/>
      <c r="V66"/>
      <c r="W66"/>
      <c r="X66"/>
    </row>
    <row r="67" spans="1:24" ht="12.75">
      <c r="A67" s="36"/>
      <c r="B67" t="s">
        <v>98</v>
      </c>
      <c r="C67" s="65">
        <f aca="true" t="shared" si="20" ref="C67:O67">SUM(C47:C66)</f>
        <v>28866.760000000002</v>
      </c>
      <c r="D67" s="65">
        <f t="shared" si="20"/>
        <v>35683.5</v>
      </c>
      <c r="E67" s="65">
        <f t="shared" si="20"/>
        <v>38458.5</v>
      </c>
      <c r="F67" s="65">
        <f t="shared" si="20"/>
        <v>39008.88</v>
      </c>
      <c r="G67" s="65">
        <f t="shared" si="20"/>
        <v>36508.88</v>
      </c>
      <c r="H67" s="65">
        <f t="shared" si="20"/>
        <v>44508.88</v>
      </c>
      <c r="I67" s="65">
        <f t="shared" si="20"/>
        <v>36508.88</v>
      </c>
      <c r="J67" s="65">
        <f t="shared" si="20"/>
        <v>36508.88</v>
      </c>
      <c r="K67" s="65">
        <f t="shared" si="20"/>
        <v>37508.88</v>
      </c>
      <c r="L67" s="65">
        <f t="shared" si="20"/>
        <v>38508.88</v>
      </c>
      <c r="M67" s="65">
        <f t="shared" si="20"/>
        <v>36508.88</v>
      </c>
      <c r="N67" s="65">
        <f t="shared" si="20"/>
        <v>49036.88</v>
      </c>
      <c r="O67" s="74">
        <f t="shared" si="20"/>
        <v>457616.68</v>
      </c>
      <c r="P67" s="48">
        <f t="shared" si="16"/>
        <v>0</v>
      </c>
      <c r="Q67" s="75">
        <f>SUM(Q47:Q66)</f>
        <v>457616.68</v>
      </c>
      <c r="R67" s="76"/>
      <c r="S67"/>
      <c r="T67"/>
      <c r="U67"/>
      <c r="V67"/>
      <c r="W67"/>
      <c r="X67"/>
    </row>
    <row r="68" spans="1:24" ht="12.75">
      <c r="A68" s="3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48">
        <f t="shared" si="16"/>
        <v>0</v>
      </c>
      <c r="Q68" s="52"/>
      <c r="R68" s="50"/>
      <c r="S68"/>
      <c r="T68"/>
      <c r="U68"/>
      <c r="V68"/>
      <c r="W68"/>
      <c r="X68"/>
    </row>
    <row r="69" spans="1:24" ht="12.75">
      <c r="A69" s="77" t="s">
        <v>99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8">
        <f t="shared" si="16"/>
        <v>0</v>
      </c>
      <c r="Q69" s="52"/>
      <c r="R69" s="50"/>
      <c r="S69"/>
      <c r="T69"/>
      <c r="U69"/>
      <c r="V69"/>
      <c r="W69"/>
      <c r="X69"/>
    </row>
    <row r="70" spans="1:24" ht="12.75">
      <c r="A70" s="36">
        <v>49</v>
      </c>
      <c r="B70" t="s">
        <v>100</v>
      </c>
      <c r="C70" s="54">
        <v>5500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>
        <f>SUM(C70:N70)</f>
        <v>5500</v>
      </c>
      <c r="P70" s="48">
        <f t="shared" si="16"/>
        <v>0</v>
      </c>
      <c r="Q70" s="59">
        <v>5500</v>
      </c>
      <c r="R70" s="50"/>
      <c r="T70"/>
      <c r="U70"/>
      <c r="W70"/>
      <c r="X70"/>
    </row>
    <row r="71" spans="1:24" ht="12.75">
      <c r="A71" s="36"/>
      <c r="B71" t="s">
        <v>102</v>
      </c>
      <c r="C71" s="78">
        <f aca="true" t="shared" si="21" ref="C71:O71">SUM(C70:C70)</f>
        <v>5500</v>
      </c>
      <c r="D71" s="78">
        <f t="shared" si="21"/>
        <v>0</v>
      </c>
      <c r="E71" s="78">
        <f t="shared" si="21"/>
        <v>0</v>
      </c>
      <c r="F71" s="78">
        <f t="shared" si="21"/>
        <v>0</v>
      </c>
      <c r="G71" s="78">
        <f t="shared" si="21"/>
        <v>0</v>
      </c>
      <c r="H71" s="78">
        <f t="shared" si="21"/>
        <v>0</v>
      </c>
      <c r="I71" s="78">
        <f t="shared" si="21"/>
        <v>0</v>
      </c>
      <c r="J71" s="78">
        <f t="shared" si="21"/>
        <v>0</v>
      </c>
      <c r="K71" s="78">
        <f t="shared" si="21"/>
        <v>0</v>
      </c>
      <c r="L71" s="78">
        <f t="shared" si="21"/>
        <v>0</v>
      </c>
      <c r="M71" s="78">
        <f t="shared" si="21"/>
        <v>0</v>
      </c>
      <c r="N71" s="78">
        <f t="shared" si="21"/>
        <v>0</v>
      </c>
      <c r="O71" s="79">
        <f t="shared" si="21"/>
        <v>5500</v>
      </c>
      <c r="P71" s="48">
        <f t="shared" si="16"/>
        <v>0</v>
      </c>
      <c r="Q71" s="80">
        <f>SUM(Q70:Q70)</f>
        <v>5500</v>
      </c>
      <c r="R71" s="81"/>
      <c r="S71"/>
      <c r="T71"/>
      <c r="U71"/>
      <c r="V71"/>
      <c r="W71"/>
      <c r="X71"/>
    </row>
    <row r="72" spans="1:24" ht="12.75">
      <c r="A72" s="3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8">
        <f t="shared" si="16"/>
        <v>0</v>
      </c>
      <c r="Q72" s="52"/>
      <c r="R72" s="50"/>
      <c r="S72"/>
      <c r="T72"/>
      <c r="U72"/>
      <c r="V72"/>
      <c r="W72"/>
      <c r="X72"/>
    </row>
    <row r="73" spans="1:18" s="82" customFormat="1" ht="12.75">
      <c r="A73" s="82" t="s">
        <v>103</v>
      </c>
      <c r="C73" s="83">
        <f aca="true" t="shared" si="22" ref="C73:O73">+C67+C71</f>
        <v>34366.76</v>
      </c>
      <c r="D73" s="83">
        <f t="shared" si="22"/>
        <v>35683.5</v>
      </c>
      <c r="E73" s="83">
        <f t="shared" si="22"/>
        <v>38458.5</v>
      </c>
      <c r="F73" s="83">
        <f t="shared" si="22"/>
        <v>39008.88</v>
      </c>
      <c r="G73" s="83">
        <f t="shared" si="22"/>
        <v>36508.88</v>
      </c>
      <c r="H73" s="83">
        <f t="shared" si="22"/>
        <v>44508.88</v>
      </c>
      <c r="I73" s="83">
        <f t="shared" si="22"/>
        <v>36508.88</v>
      </c>
      <c r="J73" s="83">
        <f t="shared" si="22"/>
        <v>36508.88</v>
      </c>
      <c r="K73" s="83">
        <f t="shared" si="22"/>
        <v>37508.88</v>
      </c>
      <c r="L73" s="83">
        <f t="shared" si="22"/>
        <v>38508.88</v>
      </c>
      <c r="M73" s="83">
        <f t="shared" si="22"/>
        <v>36508.88</v>
      </c>
      <c r="N73" s="83">
        <f t="shared" si="22"/>
        <v>49036.88</v>
      </c>
      <c r="O73" s="84">
        <f t="shared" si="22"/>
        <v>463116.68</v>
      </c>
      <c r="P73" s="48">
        <f t="shared" si="16"/>
        <v>0</v>
      </c>
      <c r="Q73" s="85">
        <f>+Q67+Q71</f>
        <v>463116.68</v>
      </c>
      <c r="R73" s="116"/>
    </row>
    <row r="74" spans="1:24" ht="12.75">
      <c r="A74" s="36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90"/>
      <c r="P74" s="48">
        <f t="shared" si="16"/>
        <v>0</v>
      </c>
      <c r="Q74" s="91"/>
      <c r="R74" s="93"/>
      <c r="S74"/>
      <c r="T74"/>
      <c r="U74"/>
      <c r="V74"/>
      <c r="W74"/>
      <c r="X74"/>
    </row>
    <row r="75" spans="1:18" s="82" customFormat="1" ht="13.5" thickBot="1">
      <c r="A75" s="27"/>
      <c r="B75" s="82" t="s">
        <v>105</v>
      </c>
      <c r="C75" s="94">
        <f aca="true" t="shared" si="23" ref="C75:O75">+C44-C73</f>
        <v>-4016.760000000002</v>
      </c>
      <c r="D75" s="94">
        <f t="shared" si="23"/>
        <v>-30333.5</v>
      </c>
      <c r="E75" s="94">
        <f t="shared" si="23"/>
        <v>-1108.5</v>
      </c>
      <c r="F75" s="94">
        <f t="shared" si="23"/>
        <v>-8283.879999999997</v>
      </c>
      <c r="G75" s="94">
        <f t="shared" si="23"/>
        <v>11716.120000000003</v>
      </c>
      <c r="H75" s="94">
        <f t="shared" si="23"/>
        <v>40716.12</v>
      </c>
      <c r="I75" s="94">
        <f t="shared" si="23"/>
        <v>35716.12</v>
      </c>
      <c r="J75" s="94">
        <f t="shared" si="23"/>
        <v>-16083.879999999997</v>
      </c>
      <c r="K75" s="94">
        <f t="shared" si="23"/>
        <v>10666.120000000003</v>
      </c>
      <c r="L75" s="94">
        <f t="shared" si="23"/>
        <v>-23808.879999999997</v>
      </c>
      <c r="M75" s="94">
        <f t="shared" si="23"/>
        <v>-4958.879999999997</v>
      </c>
      <c r="N75" s="94">
        <f t="shared" si="23"/>
        <v>-9836.879999999997</v>
      </c>
      <c r="O75" s="95">
        <f t="shared" si="23"/>
        <v>383.320000000007</v>
      </c>
      <c r="P75" s="48">
        <f t="shared" si="16"/>
        <v>0</v>
      </c>
      <c r="Q75" s="96">
        <f>+Q44-Q73</f>
        <v>383.320000000007</v>
      </c>
      <c r="R75" s="116"/>
    </row>
    <row r="76" spans="1:18" s="82" customFormat="1" ht="14.25" thickBot="1" thickTop="1">
      <c r="A76" s="27"/>
      <c r="C76" s="98">
        <f>+C75</f>
        <v>-4016.760000000002</v>
      </c>
      <c r="D76" s="98">
        <f aca="true" t="shared" si="24" ref="D76:N76">+C76+D75</f>
        <v>-34350.26</v>
      </c>
      <c r="E76" s="98">
        <f t="shared" si="24"/>
        <v>-35458.76</v>
      </c>
      <c r="F76" s="98">
        <f t="shared" si="24"/>
        <v>-43742.64</v>
      </c>
      <c r="G76" s="98">
        <f t="shared" si="24"/>
        <v>-32026.519999999997</v>
      </c>
      <c r="H76" s="98">
        <f t="shared" si="24"/>
        <v>8689.600000000006</v>
      </c>
      <c r="I76" s="98">
        <f t="shared" si="24"/>
        <v>44405.72000000001</v>
      </c>
      <c r="J76" s="98">
        <f t="shared" si="24"/>
        <v>28321.84000000001</v>
      </c>
      <c r="K76" s="98">
        <f t="shared" si="24"/>
        <v>38987.960000000014</v>
      </c>
      <c r="L76" s="98">
        <f t="shared" si="24"/>
        <v>15179.080000000016</v>
      </c>
      <c r="M76" s="98">
        <f t="shared" si="24"/>
        <v>10220.200000000019</v>
      </c>
      <c r="N76" s="98">
        <f t="shared" si="24"/>
        <v>383.32000000002154</v>
      </c>
      <c r="O76" s="99"/>
      <c r="P76" s="100"/>
      <c r="Q76" s="101"/>
      <c r="R76" s="117"/>
    </row>
    <row r="77" spans="1:18" s="82" customFormat="1" ht="13.5" thickBot="1">
      <c r="A77" s="27"/>
      <c r="B77" s="109"/>
      <c r="C77" s="105"/>
      <c r="D77" s="105"/>
      <c r="E77" s="105"/>
      <c r="F77" s="105"/>
      <c r="G77" s="105"/>
      <c r="H77" s="105"/>
      <c r="I77" s="105"/>
      <c r="J77" s="104"/>
      <c r="K77" s="104"/>
      <c r="L77" s="104"/>
      <c r="M77" s="104"/>
      <c r="N77" s="104"/>
      <c r="O77" s="106"/>
      <c r="P77" s="100"/>
      <c r="Q77" s="19"/>
      <c r="R77" s="107"/>
    </row>
    <row r="78" spans="1:24" ht="13.5" thickTop="1">
      <c r="A78" s="82"/>
      <c r="B78" s="10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9"/>
      <c r="P78" s="30"/>
      <c r="Q78" s="110"/>
      <c r="S78"/>
      <c r="T78"/>
      <c r="U78"/>
      <c r="V78"/>
      <c r="W78"/>
      <c r="X78"/>
    </row>
    <row r="79" spans="2:24" ht="12.75">
      <c r="B79" s="109"/>
      <c r="C79" s="6"/>
      <c r="D79" s="30"/>
      <c r="E79" s="6"/>
      <c r="F79" s="6"/>
      <c r="G79" s="6"/>
      <c r="H79" s="6"/>
      <c r="I79" s="6"/>
      <c r="J79" s="6"/>
      <c r="K79" s="6"/>
      <c r="L79" s="6"/>
      <c r="M79" s="6"/>
      <c r="N79" s="6"/>
      <c r="O79" s="43"/>
      <c r="P79" s="30"/>
      <c r="Q79" s="110"/>
      <c r="R79" s="111"/>
      <c r="S79"/>
      <c r="T79"/>
      <c r="U79"/>
      <c r="V79"/>
      <c r="W79"/>
      <c r="X79"/>
    </row>
    <row r="80" spans="2:24" ht="12.75">
      <c r="B80" s="109"/>
      <c r="C80" s="3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3"/>
      <c r="P80" s="30"/>
      <c r="Q80" s="110"/>
      <c r="R80" s="110"/>
      <c r="S80"/>
      <c r="T80"/>
      <c r="U80"/>
      <c r="V80"/>
      <c r="W80"/>
      <c r="X80"/>
    </row>
    <row r="81" spans="2:24" ht="13.5" thickBot="1">
      <c r="B81" s="109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06"/>
      <c r="P81" s="30"/>
      <c r="Q81" s="110"/>
      <c r="R81" s="110"/>
      <c r="S81"/>
      <c r="T81"/>
      <c r="U81"/>
      <c r="V81"/>
      <c r="W81"/>
      <c r="X81"/>
    </row>
    <row r="82" spans="3:26" ht="13.5" thickTop="1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43"/>
      <c r="P82" s="25"/>
      <c r="Y82" s="12"/>
      <c r="Z82" s="12"/>
    </row>
    <row r="83" spans="3:26" ht="12.7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43"/>
      <c r="P83" s="25"/>
      <c r="Y83" s="12"/>
      <c r="Z83" s="12"/>
    </row>
    <row r="84" spans="3:26" ht="12.7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Y84" s="12"/>
      <c r="Z84" s="12"/>
    </row>
    <row r="85" spans="3:26" ht="12.7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Y85" s="12"/>
      <c r="Z85" s="12"/>
    </row>
    <row r="86" spans="3:26" ht="12.7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Y86" s="12"/>
      <c r="Z86" s="12"/>
    </row>
    <row r="87" spans="3:26" ht="12.7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Y87" s="12"/>
      <c r="Z87" s="12"/>
    </row>
    <row r="88" spans="3:26" ht="12.7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Y88" s="12"/>
      <c r="Z88" s="12"/>
    </row>
    <row r="89" spans="3:26" ht="12.7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Y89" s="12"/>
      <c r="Z89" s="12"/>
    </row>
    <row r="90" spans="3:26" ht="12.7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Y90" s="12"/>
      <c r="Z90" s="12"/>
    </row>
    <row r="91" spans="3:26" ht="12.7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Y91" s="12"/>
      <c r="Z91" s="12"/>
    </row>
    <row r="92" spans="3:26" ht="12.7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Y92" s="12"/>
      <c r="Z92" s="12"/>
    </row>
    <row r="93" spans="3:26" ht="12.7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Y93" s="12"/>
      <c r="Z93" s="12"/>
    </row>
    <row r="94" spans="3:26" ht="12.7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Y94" s="12"/>
      <c r="Z94" s="12"/>
    </row>
    <row r="95" spans="3:26" ht="12.7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Y95" s="12"/>
      <c r="Z95" s="12"/>
    </row>
    <row r="96" spans="3:26" ht="12.75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Y96" s="12"/>
      <c r="Z96" s="12"/>
    </row>
    <row r="97" spans="3:26" ht="12.75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Y97" s="12"/>
      <c r="Z97" s="12"/>
    </row>
    <row r="98" spans="3:26" ht="12.75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Y98" s="12"/>
      <c r="Z98" s="12"/>
    </row>
    <row r="99" spans="3:16" ht="12.75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3:16" ht="12.75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3:16" ht="12.75"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3:16" ht="12.75"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3:16" ht="12.75"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3:16" ht="12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3:16" ht="12.7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3:16" ht="12.7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3:16" ht="12.7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3:16" ht="12.75"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3:16" ht="12.75"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3:16" ht="12.75"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3:16" ht="12.75"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3:16" ht="12.75"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3:16" ht="12.75"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3:16" ht="12.75"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3:16" ht="12.75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3:16" ht="12.75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3:16" ht="12.75"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3:16" ht="12.75"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3:16" ht="12.75"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3:16" ht="12.75"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3:16" ht="12.75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3:16" ht="12.75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3:16" ht="12.75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3:16" ht="12.7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3:16" ht="12.75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3:16" ht="12.75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3:16" ht="12.7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3:16" ht="12.7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3:16" ht="12.7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3:16" ht="12.7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3:16" ht="12.75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3:16" ht="12.7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3:16" ht="12.7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3:16" ht="12.7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3:16" ht="12.7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3:16" ht="12.7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3:16" ht="12.7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3:16" ht="12.7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3:16" ht="12.7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3:16" ht="12.7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3:16" ht="12.7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3:16" ht="12.7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3:16" ht="12.7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3:16" ht="12.7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3:16" ht="12.7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3:16" ht="12.7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3:16" ht="12.7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3:16" ht="12.7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3:16" ht="12.7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3:16" ht="12.7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3:16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3:16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3:16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3:16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3:16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3:16" ht="12.7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3:16" ht="12.7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3:16" ht="12.7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3:16" ht="12.7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3:16" ht="12.7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3:16" ht="12.7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3:16" ht="12.7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3:16" ht="12.7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3:16" ht="12.7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3:16" ht="12.7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3:16" ht="12.7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3:16" ht="12.7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3:16" ht="12.7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3:16" ht="12.7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3:16" ht="12.7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3:16" ht="12.7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3:16" ht="12.7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3:16" ht="12.75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3:16" ht="12.7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3:16" ht="12.7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3:16" ht="12.7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3:16" ht="12.7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3:16" ht="12.7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3:16" ht="12.7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3:16" ht="12.7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3:16" ht="12.7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3:16" ht="12.7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3:16" ht="12.7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3:16" ht="12.7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3:16" ht="12.75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3:16" ht="12.75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3:16" ht="12.75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3:16" ht="12.75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3:16" ht="12.75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3:16" ht="12.75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3:16" ht="12.75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3:16" ht="12.75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3:16" ht="12.75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3:16" ht="12.75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3:16" ht="12.75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3:16" ht="12.75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3:16" ht="12.75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3:16" ht="12.75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3:16" ht="12.75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3:16" ht="12.75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3:16" ht="12.75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3:16" ht="12.75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3:16" ht="12.75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3:16" ht="12.75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3:16" ht="12.75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3:16" ht="12.7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3:16" ht="12.75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3:16" ht="12.75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3:16" ht="12.75"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3:16" ht="12.75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3:16" ht="12.75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3:16" ht="12.75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3:16" ht="12.75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3:16" ht="12.75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3:16" ht="12.75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3:16" ht="12.75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3:16" ht="12.75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3:16" ht="12.75"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3:16" ht="12.75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3:16" ht="12.75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3:16" ht="12.75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3:16" ht="12.75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3:16" ht="12.7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3:16" ht="12.75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3:16" ht="12.75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3:16" ht="12.75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3:16" ht="12.75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3:16" ht="12.75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3:16" ht="12.75"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3:16" ht="12.75"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3:16" ht="12.75"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3:16" ht="12.75"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3:16" ht="12.75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3:16" ht="12.75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3:16" ht="12.75"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3:16" ht="12.75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3:16" ht="12.75"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3:16" ht="12.75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3:16" ht="12.75"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3:16" ht="12.75"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3:16" ht="12.75"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3:16" ht="12.75"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3:16" ht="12.75"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3:16" ht="12.75"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3:16" ht="12.75"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3:16" ht="12.75"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3:16" ht="12.75"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3:16" ht="12.75"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3:16" ht="12.75"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3:16" ht="12.75"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3:16" ht="12.75"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3:16" ht="12.75"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3:16" ht="12.75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3:16" ht="12.75"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3:16" ht="12.7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3:16" ht="12.7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3:16" ht="12.7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3:16" ht="12.7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3:16" ht="12.7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3:16" ht="12.7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3:16" ht="12.7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3:16" ht="12.7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3:16" ht="12.7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3:16" ht="12.7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3:16" ht="12.7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3:16" ht="12.7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3:16" ht="12.7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3:16" ht="12.7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3:16" ht="12.7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3:16" ht="12.7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3:16" ht="12.7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3:16" ht="12.7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3:16" ht="12.7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3:16" ht="12.7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3:16" ht="12.7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3:16" ht="12.7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3:16" ht="12.7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3:16" ht="12.7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3:16" ht="12.7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3:16" ht="12.7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3:16" ht="12.7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3:16" ht="12.7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3:16" ht="12.7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3:16" ht="12.7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3:16" ht="12.7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3:16" ht="12.7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3:16" ht="12.7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3:16" ht="12.7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</row>
    <row r="289" spans="3:16" ht="12.7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3:16" ht="12.7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3:16" ht="12.7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</row>
    <row r="292" spans="3:16" ht="12.7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</row>
    <row r="293" spans="3:16" ht="12.7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</row>
    <row r="294" spans="3:16" ht="12.7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</row>
    <row r="295" spans="3:16" ht="12.7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3:16" ht="12.7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3:16" ht="12.7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</row>
    <row r="298" spans="3:16" ht="12.7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</row>
    <row r="299" spans="3:16" ht="12.7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</row>
    <row r="300" spans="3:16" ht="12.7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</row>
    <row r="301" spans="3:16" ht="12.7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</row>
    <row r="302" spans="3:16" ht="12.7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3:16" ht="12.7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</row>
    <row r="304" spans="3:16" ht="12.7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3:16" ht="12.7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3:16" ht="12.7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</row>
    <row r="307" spans="3:16" ht="12.7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</row>
    <row r="308" spans="3:16" ht="12.7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</row>
    <row r="309" spans="3:16" ht="12.7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</row>
    <row r="310" spans="3:16" ht="12.7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</row>
    <row r="311" spans="3:16" ht="12.7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</row>
    <row r="312" spans="3:16" ht="12.7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3:16" ht="12.7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</row>
    <row r="314" spans="3:16" ht="12.7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</row>
    <row r="315" spans="3:16" ht="12.7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3:16" ht="12.7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</row>
    <row r="317" spans="3:16" ht="12.7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3:16" ht="12.7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</row>
    <row r="319" spans="3:16" ht="12.7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3:16" ht="12.7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3:16" ht="12.7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3:16" ht="12.7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 spans="3:16" ht="12.7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3:16" ht="12.7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</row>
    <row r="325" spans="3:16" ht="12.7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</row>
    <row r="326" spans="3:16" ht="12.7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3:16" ht="12.7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</row>
    <row r="328" spans="3:16" ht="12.7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</row>
    <row r="329" spans="3:16" ht="12.7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</row>
    <row r="330" spans="3:16" ht="12.7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</row>
    <row r="331" spans="3:16" ht="12.7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3:16" ht="12.7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</row>
    <row r="333" spans="3:16" ht="12.7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 spans="3:16" ht="12.7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</row>
    <row r="335" spans="3:16" ht="12.7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</row>
    <row r="336" spans="3:16" ht="12.7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</row>
    <row r="337" spans="3:16" ht="12.7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</row>
    <row r="338" spans="3:16" ht="12.7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</row>
    <row r="339" spans="3:16" ht="12.7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</row>
    <row r="340" spans="3:16" ht="12.7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</row>
    <row r="341" spans="3:16" ht="12.7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 spans="3:16" ht="12.7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</row>
    <row r="343" spans="3:16" ht="12.7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</row>
    <row r="344" spans="3:16" ht="12.7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 spans="3:16" ht="12.7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</row>
    <row r="346" spans="3:16" ht="12.7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</row>
    <row r="347" spans="3:16" ht="12.7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</row>
    <row r="348" spans="3:16" ht="12.7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3:16" ht="12.7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</row>
    <row r="350" spans="3:16" ht="12.7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</row>
    <row r="351" spans="3:16" ht="12.7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3:16" ht="12.7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 spans="3:16" ht="12.7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</row>
    <row r="354" spans="3:16" ht="12.7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3:16" ht="12.7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</row>
    <row r="356" spans="3:16" ht="12.7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 spans="3:16" ht="12.7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3:16" ht="12.7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</row>
    <row r="359" spans="3:16" ht="12.7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</row>
    <row r="360" spans="3:16" ht="12.7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</row>
    <row r="361" spans="3:16" ht="12.7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</row>
    <row r="362" spans="3:16" ht="12.7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</row>
    <row r="363" spans="3:16" ht="12.7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</row>
    <row r="364" spans="3:16" ht="12.7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</row>
    <row r="365" spans="3:16" ht="12.7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</row>
    <row r="366" spans="3:16" ht="12.7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</row>
    <row r="367" spans="3:16" ht="12.7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3:16" ht="12.7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</row>
    <row r="369" spans="3:16" ht="12.7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</row>
    <row r="370" spans="3:16" ht="12.7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</row>
    <row r="371" spans="3:16" ht="12.75"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3:16" ht="12.75"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</row>
    <row r="373" spans="3:16" ht="12.75"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3:16" ht="12.75"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3:16" ht="12.75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  <row r="376" spans="3:16" ht="12.75"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</row>
    <row r="377" spans="3:16" ht="12.75"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</row>
    <row r="378" spans="3:16" ht="12.75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</row>
    <row r="379" spans="3:16" ht="12.75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3:16" ht="12.75"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</row>
    <row r="381" spans="3:16" ht="12.75"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</row>
    <row r="382" ht="12.75">
      <c r="P382" s="25"/>
    </row>
    <row r="383" ht="12.75">
      <c r="P383" s="25"/>
    </row>
    <row r="384" ht="12.75">
      <c r="P384" s="25"/>
    </row>
    <row r="385" ht="12.75">
      <c r="P385" s="25"/>
    </row>
    <row r="386" ht="12.75">
      <c r="P386" s="25"/>
    </row>
    <row r="387" ht="12.75">
      <c r="P387" s="25"/>
    </row>
    <row r="388" ht="12.75">
      <c r="P388" s="25"/>
    </row>
    <row r="389" ht="12.75">
      <c r="P389" s="25"/>
    </row>
    <row r="390" ht="12.75">
      <c r="P390" s="25"/>
    </row>
    <row r="391" ht="12.75">
      <c r="P391" s="25"/>
    </row>
    <row r="392" ht="12.75">
      <c r="P392" s="25"/>
    </row>
    <row r="393" ht="12.75">
      <c r="P393" s="25"/>
    </row>
    <row r="394" ht="12.75">
      <c r="P394" s="25"/>
    </row>
    <row r="395" ht="12.75">
      <c r="P395" s="25"/>
    </row>
    <row r="396" ht="12.75">
      <c r="P396" s="25"/>
    </row>
    <row r="397" ht="12.75">
      <c r="P397" s="25"/>
    </row>
    <row r="398" ht="12.75">
      <c r="P398" s="25"/>
    </row>
    <row r="399" ht="12.75">
      <c r="P399" s="25"/>
    </row>
    <row r="400" ht="12.75">
      <c r="P400" s="25"/>
    </row>
    <row r="401" ht="12.75">
      <c r="P401" s="25"/>
    </row>
    <row r="402" ht="12.75">
      <c r="P402" s="25"/>
    </row>
    <row r="403" ht="12.75">
      <c r="P403" s="25"/>
    </row>
    <row r="404" ht="12.75">
      <c r="P404" s="25"/>
    </row>
    <row r="405" ht="12.75">
      <c r="P405" s="25"/>
    </row>
    <row r="406" ht="12.75">
      <c r="P406" s="25"/>
    </row>
    <row r="407" ht="12.75">
      <c r="P407" s="25"/>
    </row>
    <row r="408" ht="12.75">
      <c r="P408" s="25"/>
    </row>
    <row r="409" ht="12.75">
      <c r="P409" s="25"/>
    </row>
    <row r="410" ht="12.75">
      <c r="P410" s="25"/>
    </row>
    <row r="411" ht="12.75">
      <c r="P411" s="25"/>
    </row>
    <row r="412" ht="12.75">
      <c r="P412" s="25"/>
    </row>
    <row r="413" ht="12.75">
      <c r="P413" s="25"/>
    </row>
    <row r="414" ht="12.75">
      <c r="P414" s="25"/>
    </row>
    <row r="415" ht="12.75">
      <c r="P415" s="25"/>
    </row>
    <row r="416" ht="12.75">
      <c r="P416" s="25"/>
    </row>
    <row r="417" ht="12.75">
      <c r="P417" s="25"/>
    </row>
    <row r="418" ht="12.75">
      <c r="P418" s="25"/>
    </row>
    <row r="419" ht="12.75">
      <c r="P419" s="25"/>
    </row>
    <row r="420" ht="12.75">
      <c r="P420" s="25"/>
    </row>
    <row r="421" ht="12.75">
      <c r="P421" s="25"/>
    </row>
    <row r="422" ht="12.75">
      <c r="P422" s="25"/>
    </row>
    <row r="423" ht="12.75">
      <c r="P423" s="25"/>
    </row>
    <row r="424" ht="12.75">
      <c r="P424" s="25"/>
    </row>
    <row r="425" ht="12.75">
      <c r="P425" s="25"/>
    </row>
    <row r="426" ht="12.75">
      <c r="P426" s="25"/>
    </row>
    <row r="427" ht="12.75">
      <c r="P427" s="25"/>
    </row>
    <row r="428" ht="12.75">
      <c r="P428" s="25"/>
    </row>
    <row r="429" ht="12.75">
      <c r="P429" s="25"/>
    </row>
    <row r="430" ht="12.75">
      <c r="P430" s="25"/>
    </row>
    <row r="431" ht="12.75">
      <c r="P431" s="25"/>
    </row>
    <row r="432" ht="12.75">
      <c r="P432" s="25"/>
    </row>
    <row r="433" ht="12.75">
      <c r="P433" s="25"/>
    </row>
    <row r="434" ht="12.75">
      <c r="P434" s="25"/>
    </row>
    <row r="435" ht="12.75">
      <c r="P435" s="25"/>
    </row>
    <row r="436" ht="12.75">
      <c r="P436" s="25"/>
    </row>
    <row r="437" ht="12.75">
      <c r="P437" s="25"/>
    </row>
    <row r="438" ht="12.75">
      <c r="P438" s="25"/>
    </row>
    <row r="439" ht="12.75">
      <c r="P439" s="25"/>
    </row>
    <row r="440" ht="12.75">
      <c r="P440" s="25"/>
    </row>
    <row r="441" ht="12.75">
      <c r="P441" s="25"/>
    </row>
    <row r="442" ht="12.75">
      <c r="P442" s="25"/>
    </row>
    <row r="443" ht="12.75">
      <c r="P443" s="25"/>
    </row>
    <row r="444" ht="12.75">
      <c r="P444" s="25"/>
    </row>
    <row r="445" ht="12.75">
      <c r="P445" s="25"/>
    </row>
    <row r="446" ht="12.75">
      <c r="P446" s="25"/>
    </row>
    <row r="447" ht="12.75">
      <c r="P447" s="25"/>
    </row>
    <row r="448" ht="12.75">
      <c r="P448" s="25"/>
    </row>
    <row r="449" ht="12.75">
      <c r="P449" s="25"/>
    </row>
    <row r="450" ht="12.75">
      <c r="P450" s="25"/>
    </row>
    <row r="451" ht="12.75">
      <c r="P451" s="25"/>
    </row>
    <row r="452" ht="12.75">
      <c r="P452" s="25"/>
    </row>
    <row r="453" ht="12.75">
      <c r="P453" s="25"/>
    </row>
    <row r="454" ht="12.75">
      <c r="P454" s="25"/>
    </row>
    <row r="455" ht="12.75">
      <c r="P455" s="25"/>
    </row>
    <row r="456" ht="12.75">
      <c r="P456" s="25"/>
    </row>
    <row r="457" ht="12.75">
      <c r="P457" s="25"/>
    </row>
    <row r="458" ht="12.75">
      <c r="P458" s="25"/>
    </row>
    <row r="459" ht="12.75">
      <c r="P459" s="25"/>
    </row>
    <row r="460" ht="12.75">
      <c r="P460" s="25"/>
    </row>
    <row r="461" ht="12.75">
      <c r="P461" s="25"/>
    </row>
    <row r="462" ht="12.75">
      <c r="P462" s="25"/>
    </row>
    <row r="463" ht="12.75">
      <c r="P463" s="25"/>
    </row>
    <row r="464" ht="12.75">
      <c r="P464" s="25"/>
    </row>
    <row r="465" ht="12.75">
      <c r="P465" s="25"/>
    </row>
    <row r="466" ht="12.75">
      <c r="P466" s="25"/>
    </row>
    <row r="467" ht="12.75">
      <c r="P467" s="25"/>
    </row>
    <row r="468" ht="12.75">
      <c r="P468" s="25"/>
    </row>
    <row r="469" ht="12.75">
      <c r="P469" s="25"/>
    </row>
    <row r="470" ht="12.75">
      <c r="P470" s="25"/>
    </row>
    <row r="471" ht="12.75">
      <c r="P471" s="25"/>
    </row>
    <row r="472" ht="12.75">
      <c r="P472" s="25"/>
    </row>
    <row r="473" ht="12.75">
      <c r="P473" s="25"/>
    </row>
    <row r="474" ht="12.75">
      <c r="P474" s="25"/>
    </row>
    <row r="475" ht="12.75">
      <c r="P475" s="25"/>
    </row>
    <row r="476" ht="12.75">
      <c r="P476" s="25"/>
    </row>
    <row r="477" ht="12.75">
      <c r="P477" s="25"/>
    </row>
    <row r="478" ht="12.75">
      <c r="P478" s="25"/>
    </row>
    <row r="479" ht="12.75">
      <c r="P479" s="25"/>
    </row>
    <row r="480" ht="12.75">
      <c r="P480" s="25"/>
    </row>
    <row r="481" ht="12.75">
      <c r="P481" s="25"/>
    </row>
    <row r="482" ht="12.75">
      <c r="P482" s="25"/>
    </row>
    <row r="483" ht="12.75">
      <c r="P483" s="25"/>
    </row>
    <row r="484" ht="12.75">
      <c r="P484" s="25"/>
    </row>
    <row r="485" ht="12.75">
      <c r="P485" s="25"/>
    </row>
    <row r="486" ht="12.75">
      <c r="P486" s="25"/>
    </row>
    <row r="487" ht="12.75">
      <c r="P487" s="25"/>
    </row>
    <row r="488" ht="12.75">
      <c r="P488" s="25"/>
    </row>
    <row r="489" ht="12.75">
      <c r="P489" s="25"/>
    </row>
    <row r="490" ht="12.75">
      <c r="P490" s="25"/>
    </row>
    <row r="491" ht="12.75">
      <c r="P491" s="25"/>
    </row>
    <row r="492" ht="12.75">
      <c r="P492" s="25"/>
    </row>
    <row r="493" ht="12.75">
      <c r="P493" s="25"/>
    </row>
    <row r="494" ht="12.75">
      <c r="P494" s="25"/>
    </row>
    <row r="495" ht="12.75">
      <c r="P495" s="25"/>
    </row>
    <row r="496" ht="12.75">
      <c r="P496" s="25"/>
    </row>
    <row r="497" ht="12.75">
      <c r="P497" s="25"/>
    </row>
    <row r="498" ht="12.75">
      <c r="P498" s="25"/>
    </row>
    <row r="499" ht="12.75">
      <c r="P499" s="25"/>
    </row>
    <row r="500" ht="12.75">
      <c r="P500" s="25"/>
    </row>
    <row r="501" ht="12.75">
      <c r="P501" s="25"/>
    </row>
    <row r="502" ht="12.75">
      <c r="P502" s="25"/>
    </row>
    <row r="503" ht="12.75">
      <c r="P503" s="25"/>
    </row>
    <row r="504" ht="12.75">
      <c r="P504" s="25"/>
    </row>
    <row r="505" ht="12.75">
      <c r="P505" s="25"/>
    </row>
    <row r="506" ht="12.75">
      <c r="P506" s="25"/>
    </row>
    <row r="507" ht="12.75">
      <c r="P507" s="25"/>
    </row>
    <row r="508" ht="12.75">
      <c r="P508" s="25"/>
    </row>
    <row r="509" ht="12.75">
      <c r="P509" s="25"/>
    </row>
    <row r="510" ht="12.75">
      <c r="P510" s="25"/>
    </row>
    <row r="511" ht="12.75">
      <c r="P511" s="25"/>
    </row>
    <row r="512" ht="12.75">
      <c r="P512" s="25"/>
    </row>
    <row r="513" ht="12.75">
      <c r="P513" s="25"/>
    </row>
    <row r="514" ht="12.75">
      <c r="P514" s="25"/>
    </row>
    <row r="515" ht="12.75">
      <c r="P515" s="25"/>
    </row>
    <row r="516" ht="12.75">
      <c r="P516" s="25"/>
    </row>
    <row r="517" ht="12.75">
      <c r="P517" s="25"/>
    </row>
    <row r="518" ht="12.75">
      <c r="P518" s="25"/>
    </row>
    <row r="519" ht="12.75">
      <c r="P519" s="25"/>
    </row>
    <row r="520" ht="12.75">
      <c r="P520" s="25"/>
    </row>
    <row r="521" ht="12.75">
      <c r="P521" s="25"/>
    </row>
    <row r="522" ht="12.75">
      <c r="P522" s="25"/>
    </row>
    <row r="523" ht="12.75">
      <c r="P523" s="25"/>
    </row>
    <row r="524" ht="12.75">
      <c r="P524" s="25"/>
    </row>
    <row r="525" ht="12.75">
      <c r="P525" s="25"/>
    </row>
    <row r="526" ht="12.75">
      <c r="P526" s="25"/>
    </row>
    <row r="527" ht="12.75">
      <c r="P527" s="25"/>
    </row>
    <row r="528" ht="12.75">
      <c r="P528" s="25"/>
    </row>
    <row r="529" ht="12.75">
      <c r="P529" s="25"/>
    </row>
    <row r="530" ht="12.75">
      <c r="P530" s="25"/>
    </row>
    <row r="531" ht="12.75">
      <c r="P531" s="25"/>
    </row>
    <row r="532" ht="12.75">
      <c r="P532" s="25"/>
    </row>
    <row r="533" ht="12.75">
      <c r="P533" s="25"/>
    </row>
    <row r="534" ht="12.75">
      <c r="P534" s="25"/>
    </row>
    <row r="535" ht="12.75">
      <c r="P535" s="25"/>
    </row>
    <row r="536" ht="12.75">
      <c r="P536" s="25"/>
    </row>
    <row r="537" ht="12.75">
      <c r="P537" s="25"/>
    </row>
    <row r="538" ht="12.75">
      <c r="P538" s="25"/>
    </row>
    <row r="539" ht="12.75">
      <c r="P539" s="25"/>
    </row>
    <row r="540" ht="12.75">
      <c r="P540" s="25"/>
    </row>
    <row r="541" ht="12.75">
      <c r="P541" s="25"/>
    </row>
    <row r="542" ht="12.75">
      <c r="P542" s="25"/>
    </row>
    <row r="543" ht="12.75">
      <c r="P543" s="25"/>
    </row>
    <row r="544" ht="12.75">
      <c r="P544" s="25"/>
    </row>
    <row r="545" ht="12.75">
      <c r="P545" s="25"/>
    </row>
    <row r="546" ht="12.75">
      <c r="P546" s="25"/>
    </row>
    <row r="547" ht="12.75">
      <c r="P547" s="25"/>
    </row>
    <row r="548" ht="12.75">
      <c r="P548" s="25"/>
    </row>
    <row r="549" ht="12.75">
      <c r="P549" s="25"/>
    </row>
    <row r="550" ht="12.75">
      <c r="P550" s="25"/>
    </row>
    <row r="551" ht="12.75">
      <c r="P551" s="25"/>
    </row>
    <row r="552" ht="12.75">
      <c r="P552" s="25"/>
    </row>
    <row r="553" ht="12.75">
      <c r="P553" s="25"/>
    </row>
    <row r="554" ht="12.75">
      <c r="P554" s="25"/>
    </row>
    <row r="555" ht="12.75">
      <c r="P555" s="25"/>
    </row>
    <row r="556" ht="12.75">
      <c r="P556" s="25"/>
    </row>
    <row r="557" ht="12.75">
      <c r="P557" s="25"/>
    </row>
    <row r="558" ht="12.75">
      <c r="P558" s="25"/>
    </row>
    <row r="559" ht="12.75">
      <c r="P559" s="25"/>
    </row>
    <row r="560" ht="12.75">
      <c r="P560" s="25"/>
    </row>
    <row r="561" ht="12.75">
      <c r="P561" s="25"/>
    </row>
    <row r="562" ht="12.75">
      <c r="P562" s="25"/>
    </row>
    <row r="563" ht="12.75">
      <c r="P563" s="25"/>
    </row>
    <row r="564" ht="12.75">
      <c r="P564" s="25"/>
    </row>
    <row r="565" ht="12.75">
      <c r="P565" s="25"/>
    </row>
    <row r="566" ht="12.75">
      <c r="P566" s="25"/>
    </row>
    <row r="567" ht="12.75">
      <c r="P567" s="25"/>
    </row>
    <row r="568" ht="12.75">
      <c r="P568" s="25"/>
    </row>
    <row r="569" ht="12.75">
      <c r="P569" s="25"/>
    </row>
    <row r="570" ht="12.75">
      <c r="P570" s="25"/>
    </row>
    <row r="571" ht="12.75">
      <c r="P571" s="25"/>
    </row>
    <row r="572" ht="12.75">
      <c r="P572" s="25"/>
    </row>
    <row r="573" ht="12.75">
      <c r="P573" s="25"/>
    </row>
    <row r="574" ht="12.75">
      <c r="P574" s="25"/>
    </row>
    <row r="575" ht="12.75">
      <c r="P575" s="25"/>
    </row>
    <row r="576" ht="12.75">
      <c r="P576" s="25"/>
    </row>
    <row r="577" ht="12.75">
      <c r="P577" s="25"/>
    </row>
    <row r="578" ht="12.75">
      <c r="P578" s="25"/>
    </row>
    <row r="579" ht="12.75">
      <c r="P579" s="25"/>
    </row>
    <row r="580" ht="12.75">
      <c r="P580" s="25"/>
    </row>
    <row r="581" ht="12.75">
      <c r="P581" s="25"/>
    </row>
    <row r="582" ht="12.75">
      <c r="P582" s="25"/>
    </row>
    <row r="583" ht="12.75">
      <c r="P583" s="25"/>
    </row>
    <row r="584" ht="12.75">
      <c r="P584" s="25"/>
    </row>
    <row r="585" ht="12.75">
      <c r="P585" s="25"/>
    </row>
    <row r="586" ht="12.75">
      <c r="P586" s="25"/>
    </row>
    <row r="587" ht="12.75">
      <c r="P587" s="25"/>
    </row>
    <row r="588" ht="12.75">
      <c r="P588" s="25"/>
    </row>
    <row r="589" ht="12.75">
      <c r="P589" s="25"/>
    </row>
    <row r="590" ht="12.75">
      <c r="P590" s="25"/>
    </row>
    <row r="591" ht="12.75">
      <c r="P591" s="25"/>
    </row>
    <row r="592" ht="12.75">
      <c r="P592" s="25"/>
    </row>
    <row r="593" ht="12.75">
      <c r="P593" s="25"/>
    </row>
    <row r="594" ht="12.75">
      <c r="P594" s="25"/>
    </row>
    <row r="595" ht="12.75">
      <c r="P595" s="25"/>
    </row>
    <row r="596" ht="12.75">
      <c r="P596" s="25"/>
    </row>
    <row r="597" ht="12.75">
      <c r="P597" s="25"/>
    </row>
    <row r="598" ht="12.75">
      <c r="P598" s="25"/>
    </row>
    <row r="599" ht="12.75">
      <c r="P599" s="25"/>
    </row>
    <row r="600" ht="12.75">
      <c r="P600" s="25"/>
    </row>
    <row r="601" ht="12.75">
      <c r="P601" s="25"/>
    </row>
    <row r="602" ht="12.75">
      <c r="P602" s="25"/>
    </row>
    <row r="603" ht="12.75">
      <c r="P603" s="25"/>
    </row>
    <row r="604" ht="12.75">
      <c r="P604" s="25"/>
    </row>
    <row r="605" ht="12.75">
      <c r="P605" s="25"/>
    </row>
    <row r="606" ht="12.75">
      <c r="P606" s="25"/>
    </row>
    <row r="607" ht="12.75">
      <c r="P607" s="25"/>
    </row>
    <row r="608" ht="12.75">
      <c r="P608" s="25"/>
    </row>
    <row r="609" ht="12.75">
      <c r="P609" s="25"/>
    </row>
    <row r="610" ht="12.75">
      <c r="P610" s="25"/>
    </row>
    <row r="611" ht="12.75">
      <c r="P611" s="25"/>
    </row>
    <row r="612" ht="12.75">
      <c r="P612" s="25"/>
    </row>
    <row r="613" ht="12.75">
      <c r="P613" s="25"/>
    </row>
    <row r="614" ht="12.75">
      <c r="P614" s="25"/>
    </row>
    <row r="615" ht="12.75">
      <c r="P615" s="25"/>
    </row>
    <row r="616" ht="12.75">
      <c r="P616" s="25"/>
    </row>
    <row r="617" ht="12.75">
      <c r="P617" s="25"/>
    </row>
    <row r="618" ht="12.75">
      <c r="P618" s="25"/>
    </row>
    <row r="619" ht="12.75">
      <c r="P619" s="25"/>
    </row>
    <row r="620" ht="12.75">
      <c r="P620" s="25"/>
    </row>
    <row r="621" ht="12.75">
      <c r="P621" s="25"/>
    </row>
    <row r="622" ht="12.75">
      <c r="P622" s="25"/>
    </row>
    <row r="623" ht="12.75">
      <c r="P623" s="25"/>
    </row>
    <row r="624" ht="12.75">
      <c r="P624" s="25"/>
    </row>
    <row r="625" ht="12.75">
      <c r="P625" s="25"/>
    </row>
    <row r="626" ht="12.75">
      <c r="P626" s="25"/>
    </row>
    <row r="627" ht="12.75">
      <c r="P627" s="25"/>
    </row>
    <row r="628" ht="12.75">
      <c r="P628" s="25"/>
    </row>
    <row r="629" ht="12.75">
      <c r="P629" s="25"/>
    </row>
    <row r="630" ht="12.75">
      <c r="P630" s="25"/>
    </row>
    <row r="631" ht="12.75">
      <c r="P631" s="25"/>
    </row>
    <row r="632" ht="12.75">
      <c r="P632" s="25"/>
    </row>
    <row r="633" ht="12.75">
      <c r="P633" s="25"/>
    </row>
    <row r="634" ht="12.75">
      <c r="P634" s="25"/>
    </row>
    <row r="635" ht="12.75">
      <c r="P635" s="25"/>
    </row>
    <row r="636" ht="12.75">
      <c r="P636" s="25"/>
    </row>
    <row r="637" ht="12.75">
      <c r="P637" s="25"/>
    </row>
    <row r="638" ht="12.75">
      <c r="P638" s="25"/>
    </row>
    <row r="639" ht="12.75">
      <c r="P639" s="25"/>
    </row>
    <row r="640" ht="12.75">
      <c r="P640" s="25"/>
    </row>
    <row r="641" ht="12.75">
      <c r="P641" s="25"/>
    </row>
    <row r="642" ht="12.75">
      <c r="P642" s="25"/>
    </row>
    <row r="643" ht="12.75">
      <c r="P643" s="25"/>
    </row>
    <row r="644" ht="12.75">
      <c r="P644" s="25"/>
    </row>
    <row r="645" ht="12.75">
      <c r="P645" s="25"/>
    </row>
    <row r="646" ht="12.75">
      <c r="P646" s="25"/>
    </row>
    <row r="647" ht="12.75">
      <c r="P647" s="25"/>
    </row>
    <row r="648" ht="12.75">
      <c r="P648" s="25"/>
    </row>
    <row r="649" ht="12.75">
      <c r="P649" s="25"/>
    </row>
    <row r="650" ht="12.75">
      <c r="P650" s="25"/>
    </row>
    <row r="651" ht="12.75">
      <c r="P651" s="25"/>
    </row>
    <row r="652" ht="12.75">
      <c r="P652" s="25"/>
    </row>
    <row r="653" ht="12.75">
      <c r="P653" s="25"/>
    </row>
    <row r="654" ht="12.75">
      <c r="P654" s="25"/>
    </row>
    <row r="655" ht="12.75">
      <c r="P655" s="25"/>
    </row>
    <row r="656" ht="12.75">
      <c r="P656" s="25"/>
    </row>
    <row r="657" ht="12.75">
      <c r="P657" s="25"/>
    </row>
    <row r="658" ht="12.75">
      <c r="P658" s="25"/>
    </row>
    <row r="659" ht="12.75">
      <c r="P659" s="25"/>
    </row>
    <row r="660" ht="12.75">
      <c r="P660" s="25"/>
    </row>
    <row r="661" ht="12.75">
      <c r="P661" s="25"/>
    </row>
    <row r="662" ht="12.75">
      <c r="P662" s="25"/>
    </row>
    <row r="663" ht="12.75">
      <c r="P663" s="25"/>
    </row>
    <row r="664" ht="12.75">
      <c r="P664" s="25"/>
    </row>
    <row r="665" ht="12.75">
      <c r="P665" s="25"/>
    </row>
    <row r="666" ht="12.75">
      <c r="P666" s="25"/>
    </row>
    <row r="667" ht="12.75">
      <c r="P667" s="25"/>
    </row>
    <row r="668" ht="12.75">
      <c r="P668" s="25"/>
    </row>
    <row r="669" ht="12.75">
      <c r="P669" s="25"/>
    </row>
    <row r="670" ht="12.75">
      <c r="P670" s="25"/>
    </row>
    <row r="671" ht="12.75">
      <c r="P671" s="25"/>
    </row>
    <row r="672" ht="12.75">
      <c r="P672" s="25"/>
    </row>
    <row r="673" ht="12.75">
      <c r="P673" s="25"/>
    </row>
  </sheetData>
  <mergeCells count="7">
    <mergeCell ref="Q4:R4"/>
    <mergeCell ref="A7:B7"/>
    <mergeCell ref="A44:B44"/>
    <mergeCell ref="A46:B46"/>
    <mergeCell ref="A1:O1"/>
    <mergeCell ref="A2:O2"/>
    <mergeCell ref="C4:O4"/>
  </mergeCells>
  <printOptions gridLines="1" horizontalCentered="1"/>
  <pageMargins left="0.53" right="0.25" top="0.81" bottom="0.62" header="0.4" footer="0.37"/>
  <pageSetup fitToHeight="1" fitToWidth="1"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Conexion Americas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2004-09-22T18:21:59Z</cp:lastPrinted>
  <dcterms:created xsi:type="dcterms:W3CDTF">2004-06-07T14:57:28Z</dcterms:created>
  <dcterms:modified xsi:type="dcterms:W3CDTF">2004-10-28T17:06:06Z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1180349746</vt:i4>
  </property>
  <property fmtid="{D5CDD505-2E9C-101B-9397-08002B2CF9AE}" pid="3" name="_EmailSubject">
    <vt:lpwstr>Inventory</vt:lpwstr>
  </property>
  <property fmtid="{D5CDD505-2E9C-101B-9397-08002B2CF9AE}" pid="4" name="_AuthorEmail">
    <vt:lpwstr>jose@conamericas.com</vt:lpwstr>
  </property>
  <property fmtid="{D5CDD505-2E9C-101B-9397-08002B2CF9AE}" pid="5" name="_AuthorEmailDisplayName">
    <vt:lpwstr>José D. González</vt:lpwstr>
  </property>
  <property fmtid="{D5CDD505-2E9C-101B-9397-08002B2CF9AE}" pid="6" name="_ReviewingToolsShownOnce">
    <vt:lpwstr/>
  </property>
</Properties>
</file>