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House Budget" sheetId="1" r:id="rId4"/>
    <sheet state="visible" name="Budget vs. Actual" sheetId="2" r:id="rId5"/>
    <sheet state="visible" name="Revenue" sheetId="3" r:id="rId6"/>
  </sheets>
  <definedNames/>
  <calcPr/>
  <extLst>
    <ext uri="GoogleSheetsCustomDataVersion1">
      <go:sheetsCustomData xmlns:go="http://customooxmlschemas.google.com/" r:id="rId7" roundtripDataSignature="AMtx7miN6uvOrytDsw65n1v5y/XxfZXR4A=="/>
    </ext>
  </extLst>
</workbook>
</file>

<file path=xl/sharedStrings.xml><?xml version="1.0" encoding="utf-8"?>
<sst xmlns="http://schemas.openxmlformats.org/spreadsheetml/2006/main" count="126" uniqueCount="48">
  <si>
    <t>Women of Worth</t>
  </si>
  <si>
    <t>2023 Fiscal Year Budget</t>
  </si>
  <si>
    <t>Two House Budget</t>
  </si>
  <si>
    <t>Revenue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</si>
  <si>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</si>
  <si>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</si>
  <si>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</si>
  <si>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</si>
  <si>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</si>
  <si>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</si>
  <si>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</si>
  <si>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</si>
  <si>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</si>
  <si>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</si>
  <si>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</si>
  <si>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</si>
  <si>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</si>
  <si>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Donations</t>
  </si>
  <si>
    <t>Grant</t>
  </si>
  <si>
    <t>Program Fees</t>
  </si>
  <si>
    <t xml:space="preserve">  Total Revenue</t>
  </si>
  <si>
    <t>Expense</t>
  </si>
  <si>
    <t>Salaries &amp; Wages</t>
  </si>
  <si>
    <t>Payroll Taxes</t>
  </si>
  <si>
    <t>Group Contracting</t>
  </si>
  <si>
    <t>Rent</t>
  </si>
  <si>
    <t>Utilities</t>
  </si>
  <si>
    <t>Office Supplies(Inc UDS)</t>
  </si>
  <si>
    <t>Client Specific Needs</t>
  </si>
  <si>
    <t>Meals</t>
  </si>
  <si>
    <t>House Supplies</t>
  </si>
  <si>
    <t>Travel/Mileage</t>
  </si>
  <si>
    <t>Insurance</t>
  </si>
  <si>
    <t>Bank Charges</t>
  </si>
  <si>
    <t>Miscellaneous</t>
  </si>
  <si>
    <t xml:space="preserve">  Total Expense</t>
  </si>
  <si>
    <t>Margin</t>
  </si>
  <si>
    <t>Potential Salary Available for Kristy</t>
  </si>
  <si>
    <t>Budget</t>
  </si>
  <si>
    <t>Actual</t>
  </si>
  <si>
    <t>Variance</t>
  </si>
  <si>
    <t>Capacity</t>
  </si>
  <si>
    <t>Weekly Charge</t>
  </si>
  <si>
    <t>Full Rate</t>
  </si>
  <si>
    <t>Discount Rate</t>
  </si>
  <si>
    <t>Monthly Revenue</t>
  </si>
  <si>
    <t>Occupancy</t>
  </si>
  <si>
    <t>2 Houses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</si>
</sst>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* #,##0_);_(* \(#,##0\);_(* &quot;-&quot;??_);_(@_)"/>
    <numFmt numFmtId="165" formatCode="_(&quot;$&quot;* #,##0.00_);_(&quot;$&quot;* \(#,##0.00\);_(&quot;$&quot;* &quot;-&quot;??_);_(@_)"/>
    <numFmt numFmtId="166" formatCode="_(* #,##0.0_);_(* \(#,##0.0\);_(* &quot;-&quot;??_);_(@_)"/>
    <numFmt numFmtId="167" formatCode="_(* #,##0.0_);_(* \(#,##0.0\);_(* &quot;-&quot;?_);_(@_)"/>
    <numFmt numFmtId="168" formatCode="0.0%"/>
  </numFmts>
  <fonts count="5">
    <font>
      <sz val="10.0"/>
      <color rgb="FF000000"/>
      <name val="Times New Roman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</fills>
  <borders count="8">
    <border/>
    <border>
      <top style="thin">
        <color rgb="FF000000"/>
      </top>
      <bottom style="thin">
        <color rgb="FF000000"/>
      </bottom>
    </border>
    <border>
      <top style="thin">
        <color rgb="FFC0C0C0"/>
      </top>
      <bottom style="thin">
        <color rgb="FFC0C0C0"/>
      </bottom>
    </border>
    <border>
      <top style="thin">
        <color rgb="FF000000"/>
      </top>
      <bottom style="medium">
        <color rgb="FF000000"/>
      </bottom>
    </border>
    <border>
      <right style="thick">
        <color rgb="FF000000"/>
      </right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C0C0C0"/>
      </top>
      <bottom style="thin">
        <color rgb="FFC0C0C0"/>
      </bottom>
    </border>
    <border>
      <right style="thick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vertical="bottom"/>
    </xf>
    <xf borderId="0" fillId="0" fontId="2" numFmtId="0" xfId="0" applyAlignment="1" applyFont="1">
      <alignment horizontal="left" vertical="bottom"/>
    </xf>
    <xf borderId="0" fillId="0" fontId="2" numFmtId="164" xfId="0" applyAlignment="1" applyFont="1" applyNumberFormat="1">
      <alignment horizontal="left" vertical="bottom"/>
    </xf>
    <xf borderId="0" fillId="0" fontId="1" numFmtId="164" xfId="0" applyAlignment="1" applyFont="1" applyNumberFormat="1">
      <alignment horizontal="left" vertical="bottom"/>
    </xf>
    <xf quotePrefix="1" borderId="0" fillId="0" fontId="1" numFmtId="0" xfId="0" applyAlignment="1" applyFont="1">
      <alignment horizontal="left" readingOrder="0" vertical="bottom"/>
    </xf>
    <xf borderId="1" fillId="0" fontId="2" numFmtId="0" xfId="0" applyAlignment="1" applyBorder="1" applyFont="1">
      <alignment horizontal="center" vertical="bottom"/>
    </xf>
    <xf borderId="1" fillId="0" fontId="2" numFmtId="164" xfId="0" applyAlignment="1" applyBorder="1" applyFont="1" applyNumberFormat="1">
      <alignment horizontal="center" vertical="bottom"/>
    </xf>
    <xf borderId="1" fillId="0" fontId="1" numFmtId="164" xfId="0" applyAlignment="1" applyBorder="1" applyFont="1" applyNumberForma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horizontal="left" readingOrder="0" vertical="bottom"/>
    </xf>
    <xf borderId="0" fillId="0" fontId="3" numFmtId="164" xfId="0" applyAlignment="1" applyFont="1" applyNumberFormat="1">
      <alignment horizontal="left" vertical="bottom"/>
    </xf>
    <xf borderId="0" fillId="0" fontId="4" numFmtId="164" xfId="0" applyAlignment="1" applyFont="1" applyNumberFormat="1">
      <alignment horizontal="left" vertical="bottom"/>
    </xf>
    <xf borderId="0" fillId="0" fontId="3" numFmtId="0" xfId="0" applyAlignment="1" applyFont="1">
      <alignment horizontal="left" vertical="bottom"/>
    </xf>
    <xf borderId="2" fillId="0" fontId="4" numFmtId="0" xfId="0" applyAlignment="1" applyBorder="1" applyFont="1">
      <alignment horizontal="left" vertical="bottom"/>
    </xf>
    <xf borderId="2" fillId="0" fontId="4" numFmtId="164" xfId="0" applyAlignment="1" applyBorder="1" applyFont="1" applyNumberFormat="1">
      <alignment horizontal="left" vertical="bottom"/>
    </xf>
    <xf borderId="0" fillId="0" fontId="4" numFmtId="0" xfId="0" applyAlignment="1" applyFont="1">
      <alignment horizontal="left" vertical="bottom"/>
    </xf>
    <xf borderId="3" fillId="0" fontId="4" numFmtId="164" xfId="0" applyAlignment="1" applyBorder="1" applyFont="1" applyNumberFormat="1">
      <alignment horizontal="left" vertical="bottom"/>
    </xf>
    <xf borderId="0" fillId="0" fontId="1" numFmtId="0" xfId="0" applyAlignment="1" applyFont="1">
      <alignment horizontal="left" readingOrder="0" vertical="bottom"/>
    </xf>
    <xf borderId="0" fillId="2" fontId="2" numFmtId="164" xfId="0" applyAlignment="1" applyFill="1" applyFont="1" applyNumberFormat="1">
      <alignment horizontal="left" readingOrder="0" vertical="bottom"/>
    </xf>
    <xf borderId="4" fillId="0" fontId="2" numFmtId="164" xfId="0" applyAlignment="1" applyBorder="1" applyFont="1" applyNumberFormat="1">
      <alignment horizontal="left" readingOrder="0" vertical="bottom"/>
    </xf>
    <xf borderId="1" fillId="2" fontId="2" numFmtId="164" xfId="0" applyAlignment="1" applyBorder="1" applyFont="1" applyNumberFormat="1">
      <alignment horizontal="center" vertical="bottom"/>
    </xf>
    <xf borderId="5" fillId="0" fontId="2" numFmtId="164" xfId="0" applyAlignment="1" applyBorder="1" applyFont="1" applyNumberFormat="1">
      <alignment horizontal="center" vertical="bottom"/>
    </xf>
    <xf borderId="0" fillId="2" fontId="3" numFmtId="164" xfId="0" applyAlignment="1" applyFont="1" applyNumberFormat="1">
      <alignment horizontal="left" vertical="bottom"/>
    </xf>
    <xf borderId="4" fillId="0" fontId="3" numFmtId="164" xfId="0" applyAlignment="1" applyBorder="1" applyFont="1" applyNumberFormat="1">
      <alignment horizontal="left" readingOrder="0" vertical="bottom"/>
    </xf>
    <xf borderId="2" fillId="2" fontId="4" numFmtId="164" xfId="0" applyAlignment="1" applyBorder="1" applyFont="1" applyNumberFormat="1">
      <alignment horizontal="left" vertical="bottom"/>
    </xf>
    <xf borderId="6" fillId="0" fontId="4" numFmtId="164" xfId="0" applyAlignment="1" applyBorder="1" applyFont="1" applyNumberFormat="1">
      <alignment horizontal="left" vertical="bottom"/>
    </xf>
    <xf borderId="0" fillId="0" fontId="4" numFmtId="0" xfId="0" applyAlignment="1" applyFont="1">
      <alignment horizontal="left" readingOrder="0" vertical="bottom"/>
    </xf>
    <xf borderId="0" fillId="2" fontId="4" numFmtId="164" xfId="0" applyAlignment="1" applyFont="1" applyNumberFormat="1">
      <alignment horizontal="left" vertical="bottom"/>
    </xf>
    <xf borderId="4" fillId="0" fontId="4" numFmtId="164" xfId="0" applyAlignment="1" applyBorder="1" applyFont="1" applyNumberFormat="1">
      <alignment horizontal="left" vertical="bottom"/>
    </xf>
    <xf borderId="4" fillId="0" fontId="3" numFmtId="164" xfId="0" applyAlignment="1" applyBorder="1" applyFont="1" applyNumberFormat="1">
      <alignment horizontal="left" vertical="bottom"/>
    </xf>
    <xf borderId="3" fillId="2" fontId="4" numFmtId="164" xfId="0" applyAlignment="1" applyBorder="1" applyFont="1" applyNumberFormat="1">
      <alignment horizontal="left" vertical="bottom"/>
    </xf>
    <xf borderId="7" fillId="0" fontId="4" numFmtId="164" xfId="0" applyAlignment="1" applyBorder="1" applyFont="1" applyNumberFormat="1">
      <alignment horizontal="left" vertical="bottom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2" numFmtId="164" xfId="0" applyAlignment="1" applyFont="1" applyNumberFormat="1">
      <alignment horizontal="left" vertical="top"/>
    </xf>
    <xf borderId="0" fillId="0" fontId="2" numFmtId="165" xfId="0" applyAlignment="1" applyFont="1" applyNumberFormat="1">
      <alignment horizontal="left" vertical="top"/>
    </xf>
    <xf borderId="0" fillId="0" fontId="2" numFmtId="166" xfId="0" applyAlignment="1" applyFont="1" applyNumberFormat="1">
      <alignment horizontal="left" vertical="top"/>
    </xf>
    <xf borderId="0" fillId="0" fontId="2" numFmtId="167" xfId="0" applyAlignment="1" applyFont="1" applyNumberFormat="1">
      <alignment horizontal="left" vertical="top"/>
    </xf>
    <xf borderId="0" fillId="0" fontId="2" numFmtId="168" xfId="0" applyAlignment="1" applyFont="1" applyNumberFormat="1">
      <alignment horizontal="righ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2.71"/>
    <col customWidth="1" min="2" max="2" width="29.43"/>
    <col customWidth="1" min="3" max="15" width="12.71"/>
    <col customWidth="1" min="16" max="26" width="9.29"/>
  </cols>
  <sheetData>
    <row r="1" ht="14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5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" t="s">
        <v>3</v>
      </c>
      <c r="B8" s="6"/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8" t="s">
        <v>16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"/>
      <c r="B9" s="10" t="s">
        <v>17</v>
      </c>
      <c r="C9" s="11">
        <f t="shared" ref="C9:N9" si="1">50000/12</f>
        <v>4166.666667</v>
      </c>
      <c r="D9" s="11">
        <f t="shared" si="1"/>
        <v>4166.666667</v>
      </c>
      <c r="E9" s="11">
        <f t="shared" si="1"/>
        <v>4166.666667</v>
      </c>
      <c r="F9" s="11">
        <f t="shared" si="1"/>
        <v>4166.666667</v>
      </c>
      <c r="G9" s="11">
        <f t="shared" si="1"/>
        <v>4166.666667</v>
      </c>
      <c r="H9" s="11">
        <f t="shared" si="1"/>
        <v>4166.666667</v>
      </c>
      <c r="I9" s="11">
        <f t="shared" si="1"/>
        <v>4166.666667</v>
      </c>
      <c r="J9" s="11">
        <f t="shared" si="1"/>
        <v>4166.666667</v>
      </c>
      <c r="K9" s="11">
        <f t="shared" si="1"/>
        <v>4166.666667</v>
      </c>
      <c r="L9" s="11">
        <f t="shared" si="1"/>
        <v>4166.666667</v>
      </c>
      <c r="M9" s="11">
        <f t="shared" si="1"/>
        <v>4166.666667</v>
      </c>
      <c r="N9" s="11">
        <f t="shared" si="1"/>
        <v>4166.666667</v>
      </c>
      <c r="O9" s="12">
        <f t="shared" ref="O9:O11" si="3">SUM(C9:N9)</f>
        <v>50000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"/>
      <c r="B10" s="13" t="s">
        <v>18</v>
      </c>
      <c r="C10" s="11">
        <f>60000/12</f>
        <v>5000</v>
      </c>
      <c r="D10" s="11">
        <f t="shared" ref="D10:N10" si="2">+C10</f>
        <v>5000</v>
      </c>
      <c r="E10" s="11">
        <f t="shared" si="2"/>
        <v>5000</v>
      </c>
      <c r="F10" s="11">
        <f t="shared" si="2"/>
        <v>5000</v>
      </c>
      <c r="G10" s="11">
        <f t="shared" si="2"/>
        <v>5000</v>
      </c>
      <c r="H10" s="11">
        <f t="shared" si="2"/>
        <v>5000</v>
      </c>
      <c r="I10" s="11">
        <f t="shared" si="2"/>
        <v>5000</v>
      </c>
      <c r="J10" s="11">
        <f t="shared" si="2"/>
        <v>5000</v>
      </c>
      <c r="K10" s="11">
        <f t="shared" si="2"/>
        <v>5000</v>
      </c>
      <c r="L10" s="11">
        <f t="shared" si="2"/>
        <v>5000</v>
      </c>
      <c r="M10" s="11">
        <f t="shared" si="2"/>
        <v>5000</v>
      </c>
      <c r="N10" s="11">
        <f t="shared" si="2"/>
        <v>5000</v>
      </c>
      <c r="O10" s="12">
        <f t="shared" si="3"/>
        <v>60000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1"/>
      <c r="B11" s="13" t="s">
        <v>19</v>
      </c>
      <c r="C11" s="11">
        <f>+Revenue!D8+Revenue!D18</f>
        <v>5200</v>
      </c>
      <c r="D11" s="11">
        <f>+Revenue!E8+Revenue!E18</f>
        <v>5200</v>
      </c>
      <c r="E11" s="11">
        <f>+Revenue!F8+Revenue!F18</f>
        <v>5200</v>
      </c>
      <c r="F11" s="11">
        <f>+Revenue!G8+Revenue!G18</f>
        <v>5200</v>
      </c>
      <c r="G11" s="11">
        <f>+Revenue!H8+Revenue!H18</f>
        <v>5200</v>
      </c>
      <c r="H11" s="11">
        <f>+Revenue!I8+Revenue!I18</f>
        <v>5200</v>
      </c>
      <c r="I11" s="11">
        <f>+Revenue!J8+Revenue!J18</f>
        <v>5200</v>
      </c>
      <c r="J11" s="11">
        <f>+Revenue!K8+Revenue!K18</f>
        <v>5200</v>
      </c>
      <c r="K11" s="11">
        <f>+Revenue!L8+Revenue!L18</f>
        <v>5200</v>
      </c>
      <c r="L11" s="11">
        <f>+Revenue!M8+Revenue!M18</f>
        <v>5200</v>
      </c>
      <c r="M11" s="11">
        <f>+Revenue!N8+Revenue!N18</f>
        <v>5200</v>
      </c>
      <c r="N11" s="11">
        <f>+Revenue!O8+Revenue!O18</f>
        <v>5200</v>
      </c>
      <c r="O11" s="12">
        <f t="shared" si="3"/>
        <v>62400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1"/>
      <c r="B12" s="14" t="s">
        <v>20</v>
      </c>
      <c r="C12" s="15">
        <f t="shared" ref="C12:O12" si="4">SUM(C9:C11)</f>
        <v>14366.66667</v>
      </c>
      <c r="D12" s="15">
        <f t="shared" si="4"/>
        <v>14366.66667</v>
      </c>
      <c r="E12" s="15">
        <f t="shared" si="4"/>
        <v>14366.66667</v>
      </c>
      <c r="F12" s="15">
        <f t="shared" si="4"/>
        <v>14366.66667</v>
      </c>
      <c r="G12" s="15">
        <f t="shared" si="4"/>
        <v>14366.66667</v>
      </c>
      <c r="H12" s="15">
        <f t="shared" si="4"/>
        <v>14366.66667</v>
      </c>
      <c r="I12" s="15">
        <f t="shared" si="4"/>
        <v>14366.66667</v>
      </c>
      <c r="J12" s="15">
        <f t="shared" si="4"/>
        <v>14366.66667</v>
      </c>
      <c r="K12" s="15">
        <f t="shared" si="4"/>
        <v>14366.66667</v>
      </c>
      <c r="L12" s="15">
        <f t="shared" si="4"/>
        <v>14366.66667</v>
      </c>
      <c r="M12" s="15">
        <f t="shared" si="4"/>
        <v>14366.66667</v>
      </c>
      <c r="N12" s="15">
        <f t="shared" si="4"/>
        <v>14366.66667</v>
      </c>
      <c r="O12" s="15">
        <f t="shared" si="4"/>
        <v>172400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1"/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1" t="s">
        <v>21</v>
      </c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1"/>
      <c r="B15" s="13" t="s">
        <v>22</v>
      </c>
      <c r="C15" s="11">
        <f t="shared" ref="C15:N15" si="5">3000+50000/12</f>
        <v>7166.666667</v>
      </c>
      <c r="D15" s="11">
        <f t="shared" si="5"/>
        <v>7166.666667</v>
      </c>
      <c r="E15" s="11">
        <f t="shared" si="5"/>
        <v>7166.666667</v>
      </c>
      <c r="F15" s="11">
        <f t="shared" si="5"/>
        <v>7166.666667</v>
      </c>
      <c r="G15" s="11">
        <f t="shared" si="5"/>
        <v>7166.666667</v>
      </c>
      <c r="H15" s="11">
        <f t="shared" si="5"/>
        <v>7166.666667</v>
      </c>
      <c r="I15" s="11">
        <f t="shared" si="5"/>
        <v>7166.666667</v>
      </c>
      <c r="J15" s="11">
        <f t="shared" si="5"/>
        <v>7166.666667</v>
      </c>
      <c r="K15" s="11">
        <f t="shared" si="5"/>
        <v>7166.666667</v>
      </c>
      <c r="L15" s="11">
        <f t="shared" si="5"/>
        <v>7166.666667</v>
      </c>
      <c r="M15" s="11">
        <f t="shared" si="5"/>
        <v>7166.666667</v>
      </c>
      <c r="N15" s="11">
        <f t="shared" si="5"/>
        <v>7166.666667</v>
      </c>
      <c r="O15" s="12">
        <f t="shared" ref="O15:O29" si="7">SUM(C15:N15)</f>
        <v>86000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1"/>
      <c r="B16" s="13" t="s">
        <v>23</v>
      </c>
      <c r="C16" s="11">
        <f t="shared" ref="C16:N16" si="6">+C15*0.09</f>
        <v>645</v>
      </c>
      <c r="D16" s="11">
        <f t="shared" si="6"/>
        <v>645</v>
      </c>
      <c r="E16" s="11">
        <f t="shared" si="6"/>
        <v>645</v>
      </c>
      <c r="F16" s="11">
        <f t="shared" si="6"/>
        <v>645</v>
      </c>
      <c r="G16" s="11">
        <f t="shared" si="6"/>
        <v>645</v>
      </c>
      <c r="H16" s="11">
        <f t="shared" si="6"/>
        <v>645</v>
      </c>
      <c r="I16" s="11">
        <f t="shared" si="6"/>
        <v>645</v>
      </c>
      <c r="J16" s="11">
        <f t="shared" si="6"/>
        <v>645</v>
      </c>
      <c r="K16" s="11">
        <f t="shared" si="6"/>
        <v>645</v>
      </c>
      <c r="L16" s="11">
        <f t="shared" si="6"/>
        <v>645</v>
      </c>
      <c r="M16" s="11">
        <f t="shared" si="6"/>
        <v>645</v>
      </c>
      <c r="N16" s="11">
        <f t="shared" si="6"/>
        <v>645</v>
      </c>
      <c r="O16" s="12">
        <f t="shared" si="7"/>
        <v>7740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1"/>
      <c r="B17" s="13" t="s">
        <v>24</v>
      </c>
      <c r="C17" s="11">
        <v>500.0</v>
      </c>
      <c r="D17" s="11">
        <v>500.0</v>
      </c>
      <c r="E17" s="11">
        <v>500.0</v>
      </c>
      <c r="F17" s="11">
        <v>500.0</v>
      </c>
      <c r="G17" s="11">
        <v>500.0</v>
      </c>
      <c r="H17" s="11">
        <v>500.0</v>
      </c>
      <c r="I17" s="11">
        <v>500.0</v>
      </c>
      <c r="J17" s="11">
        <v>500.0</v>
      </c>
      <c r="K17" s="11">
        <v>500.0</v>
      </c>
      <c r="L17" s="11">
        <v>500.0</v>
      </c>
      <c r="M17" s="11">
        <v>500.0</v>
      </c>
      <c r="N17" s="11">
        <v>500.0</v>
      </c>
      <c r="O17" s="12">
        <f t="shared" si="7"/>
        <v>6000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1"/>
      <c r="B18" s="13" t="s">
        <v>25</v>
      </c>
      <c r="C18" s="11">
        <f t="shared" ref="C18:E18" si="8">1200+1650</f>
        <v>2850</v>
      </c>
      <c r="D18" s="11">
        <f t="shared" si="8"/>
        <v>2850</v>
      </c>
      <c r="E18" s="11">
        <f t="shared" si="8"/>
        <v>2850</v>
      </c>
      <c r="F18" s="11">
        <f t="shared" ref="F18:N18" si="9">1200+1800</f>
        <v>3000</v>
      </c>
      <c r="G18" s="11">
        <f t="shared" si="9"/>
        <v>3000</v>
      </c>
      <c r="H18" s="11">
        <f t="shared" si="9"/>
        <v>3000</v>
      </c>
      <c r="I18" s="11">
        <f t="shared" si="9"/>
        <v>3000</v>
      </c>
      <c r="J18" s="11">
        <f t="shared" si="9"/>
        <v>3000</v>
      </c>
      <c r="K18" s="11">
        <f t="shared" si="9"/>
        <v>3000</v>
      </c>
      <c r="L18" s="11">
        <f t="shared" si="9"/>
        <v>3000</v>
      </c>
      <c r="M18" s="11">
        <f t="shared" si="9"/>
        <v>3000</v>
      </c>
      <c r="N18" s="11">
        <f t="shared" si="9"/>
        <v>3000</v>
      </c>
      <c r="O18" s="12">
        <f t="shared" si="7"/>
        <v>35550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1"/>
      <c r="B19" s="13" t="s">
        <v>26</v>
      </c>
      <c r="C19" s="11">
        <v>1200.0</v>
      </c>
      <c r="D19" s="11">
        <v>1200.0</v>
      </c>
      <c r="E19" s="11">
        <v>1200.0</v>
      </c>
      <c r="F19" s="11">
        <v>1200.0</v>
      </c>
      <c r="G19" s="11">
        <v>1200.0</v>
      </c>
      <c r="H19" s="11">
        <v>1200.0</v>
      </c>
      <c r="I19" s="11">
        <v>1200.0</v>
      </c>
      <c r="J19" s="11">
        <v>1200.0</v>
      </c>
      <c r="K19" s="11">
        <v>1200.0</v>
      </c>
      <c r="L19" s="11">
        <v>1200.0</v>
      </c>
      <c r="M19" s="11">
        <v>1200.0</v>
      </c>
      <c r="N19" s="11">
        <v>1200.0</v>
      </c>
      <c r="O19" s="12">
        <f t="shared" si="7"/>
        <v>14400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1"/>
      <c r="B20" s="13" t="s">
        <v>27</v>
      </c>
      <c r="C20" s="11">
        <v>250.0</v>
      </c>
      <c r="D20" s="11">
        <v>250.0</v>
      </c>
      <c r="E20" s="11">
        <v>250.0</v>
      </c>
      <c r="F20" s="11">
        <v>250.0</v>
      </c>
      <c r="G20" s="11">
        <v>250.0</v>
      </c>
      <c r="H20" s="11">
        <v>250.0</v>
      </c>
      <c r="I20" s="11">
        <v>250.0</v>
      </c>
      <c r="J20" s="11">
        <v>250.0</v>
      </c>
      <c r="K20" s="11">
        <v>250.0</v>
      </c>
      <c r="L20" s="11">
        <v>250.0</v>
      </c>
      <c r="M20" s="11">
        <v>250.0</v>
      </c>
      <c r="N20" s="11">
        <v>250.0</v>
      </c>
      <c r="O20" s="12">
        <f t="shared" si="7"/>
        <v>3000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1"/>
      <c r="B21" s="13" t="s">
        <v>28</v>
      </c>
      <c r="C21" s="11">
        <v>275.0</v>
      </c>
      <c r="D21" s="11">
        <v>275.0</v>
      </c>
      <c r="E21" s="11">
        <v>275.0</v>
      </c>
      <c r="F21" s="11">
        <v>275.0</v>
      </c>
      <c r="G21" s="11">
        <v>275.0</v>
      </c>
      <c r="H21" s="11">
        <v>275.0</v>
      </c>
      <c r="I21" s="11">
        <v>275.0</v>
      </c>
      <c r="J21" s="11">
        <v>275.0</v>
      </c>
      <c r="K21" s="11">
        <v>275.0</v>
      </c>
      <c r="L21" s="11">
        <v>275.0</v>
      </c>
      <c r="M21" s="11">
        <v>275.0</v>
      </c>
      <c r="N21" s="11">
        <v>275.0</v>
      </c>
      <c r="O21" s="12">
        <f t="shared" si="7"/>
        <v>3300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1"/>
      <c r="B22" s="13" t="s">
        <v>29</v>
      </c>
      <c r="C22" s="11">
        <v>125.0</v>
      </c>
      <c r="D22" s="11">
        <v>125.0</v>
      </c>
      <c r="E22" s="11">
        <v>125.0</v>
      </c>
      <c r="F22" s="11">
        <v>125.0</v>
      </c>
      <c r="G22" s="11">
        <v>125.0</v>
      </c>
      <c r="H22" s="11">
        <v>125.0</v>
      </c>
      <c r="I22" s="11">
        <v>125.0</v>
      </c>
      <c r="J22" s="11">
        <v>125.0</v>
      </c>
      <c r="K22" s="11">
        <v>125.0</v>
      </c>
      <c r="L22" s="11">
        <v>125.0</v>
      </c>
      <c r="M22" s="11">
        <v>125.0</v>
      </c>
      <c r="N22" s="11">
        <v>125.0</v>
      </c>
      <c r="O22" s="12">
        <f t="shared" si="7"/>
        <v>1500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1"/>
      <c r="B23" s="13" t="s">
        <v>30</v>
      </c>
      <c r="C23" s="11">
        <v>375.0</v>
      </c>
      <c r="D23" s="11">
        <v>375.0</v>
      </c>
      <c r="E23" s="11">
        <v>375.0</v>
      </c>
      <c r="F23" s="11">
        <v>375.0</v>
      </c>
      <c r="G23" s="11">
        <v>375.0</v>
      </c>
      <c r="H23" s="11">
        <v>375.0</v>
      </c>
      <c r="I23" s="11">
        <v>375.0</v>
      </c>
      <c r="J23" s="11">
        <v>375.0</v>
      </c>
      <c r="K23" s="11">
        <v>375.0</v>
      </c>
      <c r="L23" s="11">
        <v>375.0</v>
      </c>
      <c r="M23" s="11">
        <v>375.0</v>
      </c>
      <c r="N23" s="11">
        <v>375.0</v>
      </c>
      <c r="O23" s="12">
        <f t="shared" si="7"/>
        <v>4500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1"/>
      <c r="B24" s="13" t="s">
        <v>31</v>
      </c>
      <c r="C24" s="11">
        <v>250.0</v>
      </c>
      <c r="D24" s="11">
        <v>250.0</v>
      </c>
      <c r="E24" s="11">
        <v>250.0</v>
      </c>
      <c r="F24" s="11">
        <v>250.0</v>
      </c>
      <c r="G24" s="11">
        <v>250.0</v>
      </c>
      <c r="H24" s="11">
        <v>250.0</v>
      </c>
      <c r="I24" s="11">
        <v>250.0</v>
      </c>
      <c r="J24" s="11">
        <v>250.0</v>
      </c>
      <c r="K24" s="11">
        <v>250.0</v>
      </c>
      <c r="L24" s="11">
        <v>250.0</v>
      </c>
      <c r="M24" s="11">
        <v>250.0</v>
      </c>
      <c r="N24" s="11">
        <v>250.0</v>
      </c>
      <c r="O24" s="12">
        <f t="shared" si="7"/>
        <v>3000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1"/>
      <c r="B25" s="13" t="s">
        <v>32</v>
      </c>
      <c r="C25" s="11">
        <v>110.0</v>
      </c>
      <c r="D25" s="11">
        <v>110.0</v>
      </c>
      <c r="E25" s="11">
        <v>110.0</v>
      </c>
      <c r="F25" s="11">
        <v>110.0</v>
      </c>
      <c r="G25" s="11">
        <v>110.0</v>
      </c>
      <c r="H25" s="11">
        <v>110.0</v>
      </c>
      <c r="I25" s="11">
        <v>110.0</v>
      </c>
      <c r="J25" s="11">
        <v>110.0</v>
      </c>
      <c r="K25" s="11">
        <v>110.0</v>
      </c>
      <c r="L25" s="11">
        <v>110.0</v>
      </c>
      <c r="M25" s="11">
        <v>110.0</v>
      </c>
      <c r="N25" s="11">
        <v>110.0</v>
      </c>
      <c r="O25" s="12">
        <f t="shared" si="7"/>
        <v>1320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1"/>
      <c r="B26" s="13" t="s">
        <v>33</v>
      </c>
      <c r="C26" s="11">
        <v>35.0</v>
      </c>
      <c r="D26" s="11">
        <v>35.0</v>
      </c>
      <c r="E26" s="11">
        <v>35.0</v>
      </c>
      <c r="F26" s="11">
        <v>35.0</v>
      </c>
      <c r="G26" s="11">
        <v>35.0</v>
      </c>
      <c r="H26" s="11">
        <v>35.0</v>
      </c>
      <c r="I26" s="11">
        <v>35.0</v>
      </c>
      <c r="J26" s="11">
        <v>35.0</v>
      </c>
      <c r="K26" s="11">
        <v>35.0</v>
      </c>
      <c r="L26" s="11">
        <v>35.0</v>
      </c>
      <c r="M26" s="11">
        <v>35.0</v>
      </c>
      <c r="N26" s="11">
        <v>35.0</v>
      </c>
      <c r="O26" s="12">
        <f t="shared" si="7"/>
        <v>420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>
      <c r="A27" s="1"/>
      <c r="B27" s="13" t="s">
        <v>34</v>
      </c>
      <c r="C27" s="11">
        <v>100.0</v>
      </c>
      <c r="D27" s="11">
        <v>100.0</v>
      </c>
      <c r="E27" s="11">
        <v>100.0</v>
      </c>
      <c r="F27" s="11">
        <v>100.0</v>
      </c>
      <c r="G27" s="11">
        <v>100.0</v>
      </c>
      <c r="H27" s="11">
        <v>100.0</v>
      </c>
      <c r="I27" s="11">
        <v>100.0</v>
      </c>
      <c r="J27" s="11">
        <v>100.0</v>
      </c>
      <c r="K27" s="11">
        <v>100.0</v>
      </c>
      <c r="L27" s="11">
        <v>100.0</v>
      </c>
      <c r="M27" s="11">
        <v>100.0</v>
      </c>
      <c r="N27" s="11">
        <v>100.0</v>
      </c>
      <c r="O27" s="12">
        <f t="shared" si="7"/>
        <v>1200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1"/>
      <c r="B28" s="16" t="s">
        <v>35</v>
      </c>
      <c r="C28" s="12">
        <f t="shared" ref="C28:N28" si="10">SUM(C15:C27)</f>
        <v>13881.66667</v>
      </c>
      <c r="D28" s="12">
        <f t="shared" si="10"/>
        <v>13881.66667</v>
      </c>
      <c r="E28" s="12">
        <f t="shared" si="10"/>
        <v>13881.66667</v>
      </c>
      <c r="F28" s="12">
        <f t="shared" si="10"/>
        <v>14031.66667</v>
      </c>
      <c r="G28" s="12">
        <f t="shared" si="10"/>
        <v>14031.66667</v>
      </c>
      <c r="H28" s="12">
        <f t="shared" si="10"/>
        <v>14031.66667</v>
      </c>
      <c r="I28" s="12">
        <f t="shared" si="10"/>
        <v>14031.66667</v>
      </c>
      <c r="J28" s="12">
        <f t="shared" si="10"/>
        <v>14031.66667</v>
      </c>
      <c r="K28" s="12">
        <f t="shared" si="10"/>
        <v>14031.66667</v>
      </c>
      <c r="L28" s="12">
        <f t="shared" si="10"/>
        <v>14031.66667</v>
      </c>
      <c r="M28" s="12">
        <f t="shared" si="10"/>
        <v>14031.66667</v>
      </c>
      <c r="N28" s="12">
        <f t="shared" si="10"/>
        <v>14031.66667</v>
      </c>
      <c r="O28" s="12">
        <f t="shared" si="7"/>
        <v>167930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 t="s">
        <v>36</v>
      </c>
      <c r="B29" s="16"/>
      <c r="C29" s="17">
        <f t="shared" ref="C29:N29" si="11">+C12-C28</f>
        <v>485</v>
      </c>
      <c r="D29" s="17">
        <f t="shared" si="11"/>
        <v>485</v>
      </c>
      <c r="E29" s="17">
        <f t="shared" si="11"/>
        <v>485</v>
      </c>
      <c r="F29" s="17">
        <f t="shared" si="11"/>
        <v>335</v>
      </c>
      <c r="G29" s="17">
        <f t="shared" si="11"/>
        <v>335</v>
      </c>
      <c r="H29" s="17">
        <f t="shared" si="11"/>
        <v>335</v>
      </c>
      <c r="I29" s="17">
        <f t="shared" si="11"/>
        <v>335</v>
      </c>
      <c r="J29" s="17">
        <f t="shared" si="11"/>
        <v>335</v>
      </c>
      <c r="K29" s="17">
        <f t="shared" si="11"/>
        <v>335</v>
      </c>
      <c r="L29" s="17">
        <f t="shared" si="11"/>
        <v>335</v>
      </c>
      <c r="M29" s="17">
        <f t="shared" si="11"/>
        <v>335</v>
      </c>
      <c r="N29" s="17">
        <f t="shared" si="11"/>
        <v>335</v>
      </c>
      <c r="O29" s="17">
        <f t="shared" si="7"/>
        <v>4470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hidden="1" customHeight="1">
      <c r="A30" s="1"/>
      <c r="B30" s="2" t="s">
        <v>37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hidden="1" customHeight="1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18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1"/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"/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1"/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"/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"/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1"/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1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1"/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1"/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1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1"/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1"/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1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1"/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1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1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4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4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4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4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4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4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4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4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4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4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1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4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1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4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1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4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1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1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1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1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1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4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1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4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1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1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1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1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1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4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1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4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1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4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1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4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1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4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29.43"/>
    <col customWidth="1" min="3" max="19" width="12.71"/>
    <col customWidth="1" min="20" max="30" width="9.29"/>
  </cols>
  <sheetData>
    <row r="1" ht="14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14.25" customHeight="1">
      <c r="A2" s="5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ht="14.25" customHeight="1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14.25" customHeight="1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ht="14.25" customHeigh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ht="14.2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ht="14.25" customHeight="1">
      <c r="A7" s="1"/>
      <c r="B7" s="2"/>
      <c r="C7" s="19" t="s">
        <v>38</v>
      </c>
      <c r="D7" s="20" t="s">
        <v>39</v>
      </c>
      <c r="E7" s="19" t="s">
        <v>38</v>
      </c>
      <c r="F7" s="20" t="s">
        <v>39</v>
      </c>
      <c r="G7" s="19" t="s">
        <v>38</v>
      </c>
      <c r="H7" s="20" t="s">
        <v>39</v>
      </c>
      <c r="I7" s="19" t="s">
        <v>38</v>
      </c>
      <c r="J7" s="20" t="s">
        <v>39</v>
      </c>
      <c r="K7" s="3"/>
      <c r="L7" s="3"/>
      <c r="M7" s="3"/>
      <c r="N7" s="3"/>
      <c r="O7" s="3"/>
      <c r="P7" s="3"/>
      <c r="Q7" s="3"/>
      <c r="R7" s="3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ht="15.0" customHeight="1">
      <c r="A8" s="1" t="s">
        <v>3</v>
      </c>
      <c r="B8" s="6"/>
      <c r="C8" s="21" t="s">
        <v>4</v>
      </c>
      <c r="D8" s="22"/>
      <c r="E8" s="21" t="s">
        <v>5</v>
      </c>
      <c r="F8" s="22"/>
      <c r="G8" s="21" t="s">
        <v>6</v>
      </c>
      <c r="H8" s="22"/>
      <c r="I8" s="21" t="s">
        <v>7</v>
      </c>
      <c r="J8" s="22"/>
      <c r="K8" s="7" t="s">
        <v>8</v>
      </c>
      <c r="L8" s="7" t="s">
        <v>9</v>
      </c>
      <c r="M8" s="7" t="s">
        <v>10</v>
      </c>
      <c r="N8" s="7" t="s">
        <v>11</v>
      </c>
      <c r="O8" s="7" t="s">
        <v>12</v>
      </c>
      <c r="P8" s="7" t="s">
        <v>13</v>
      </c>
      <c r="Q8" s="7" t="s">
        <v>14</v>
      </c>
      <c r="R8" s="7" t="s">
        <v>15</v>
      </c>
      <c r="S8" s="8" t="s">
        <v>16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ht="13.5" customHeight="1">
      <c r="A9" s="1"/>
      <c r="B9" s="10" t="s">
        <v>17</v>
      </c>
      <c r="C9" s="23">
        <f>50000/12</f>
        <v>4166.666667</v>
      </c>
      <c r="D9" s="24">
        <v>4511.89</v>
      </c>
      <c r="E9" s="23">
        <f>50000/12</f>
        <v>4166.666667</v>
      </c>
      <c r="F9" s="24">
        <v>1607.34</v>
      </c>
      <c r="G9" s="23">
        <f>50000/12</f>
        <v>4166.666667</v>
      </c>
      <c r="H9" s="24">
        <v>18584.77</v>
      </c>
      <c r="I9" s="23">
        <f>50000/12</f>
        <v>4166.666667</v>
      </c>
      <c r="J9" s="24">
        <v>3960.55</v>
      </c>
      <c r="K9" s="11">
        <f t="shared" ref="K9:R9" si="1">50000/12</f>
        <v>4166.666667</v>
      </c>
      <c r="L9" s="11">
        <f t="shared" si="1"/>
        <v>4166.666667</v>
      </c>
      <c r="M9" s="11">
        <f t="shared" si="1"/>
        <v>4166.666667</v>
      </c>
      <c r="N9" s="11">
        <f t="shared" si="1"/>
        <v>4166.666667</v>
      </c>
      <c r="O9" s="11">
        <f t="shared" si="1"/>
        <v>4166.666667</v>
      </c>
      <c r="P9" s="11">
        <f t="shared" si="1"/>
        <v>4166.666667</v>
      </c>
      <c r="Q9" s="11">
        <f t="shared" si="1"/>
        <v>4166.666667</v>
      </c>
      <c r="R9" s="11">
        <f t="shared" si="1"/>
        <v>4166.666667</v>
      </c>
      <c r="S9" s="12">
        <f t="shared" ref="S9:S11" si="3">SUM(C9:R9)</f>
        <v>78664.55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ht="12.75" customHeight="1">
      <c r="A10" s="1"/>
      <c r="B10" s="13" t="s">
        <v>18</v>
      </c>
      <c r="C10" s="23">
        <f>60000/12</f>
        <v>5000</v>
      </c>
      <c r="D10" s="24">
        <v>7754.0</v>
      </c>
      <c r="E10" s="23">
        <f>+C10</f>
        <v>5000</v>
      </c>
      <c r="F10" s="24">
        <v>5297.0</v>
      </c>
      <c r="G10" s="23">
        <f>+E10</f>
        <v>5000</v>
      </c>
      <c r="H10" s="24">
        <v>6003.0</v>
      </c>
      <c r="I10" s="23">
        <f>+G10</f>
        <v>5000</v>
      </c>
      <c r="J10" s="24">
        <v>4071.0</v>
      </c>
      <c r="K10" s="11">
        <f>+I10</f>
        <v>5000</v>
      </c>
      <c r="L10" s="11">
        <f t="shared" ref="L10:R10" si="2">+K10</f>
        <v>5000</v>
      </c>
      <c r="M10" s="11">
        <f t="shared" si="2"/>
        <v>5000</v>
      </c>
      <c r="N10" s="11">
        <f t="shared" si="2"/>
        <v>5000</v>
      </c>
      <c r="O10" s="11">
        <f t="shared" si="2"/>
        <v>5000</v>
      </c>
      <c r="P10" s="11">
        <f t="shared" si="2"/>
        <v>5000</v>
      </c>
      <c r="Q10" s="11">
        <f t="shared" si="2"/>
        <v>5000</v>
      </c>
      <c r="R10" s="11">
        <f t="shared" si="2"/>
        <v>5000</v>
      </c>
      <c r="S10" s="12">
        <f t="shared" si="3"/>
        <v>83125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ht="13.5" customHeight="1">
      <c r="A11" s="1"/>
      <c r="B11" s="13" t="s">
        <v>19</v>
      </c>
      <c r="C11" s="23">
        <f>+Revenue!D8+Revenue!D18</f>
        <v>5200</v>
      </c>
      <c r="D11" s="24">
        <v>4724.0</v>
      </c>
      <c r="E11" s="23">
        <f>+Revenue!E8+Revenue!E18</f>
        <v>5200</v>
      </c>
      <c r="F11" s="24">
        <v>3889.0</v>
      </c>
      <c r="G11" s="23">
        <f>+Revenue!F8+Revenue!F18</f>
        <v>5200</v>
      </c>
      <c r="H11" s="24">
        <v>4440.0</v>
      </c>
      <c r="I11" s="23">
        <f>+Revenue!G8+Revenue!G18</f>
        <v>5200</v>
      </c>
      <c r="J11" s="24">
        <v>3720.0</v>
      </c>
      <c r="K11" s="11">
        <f>+Revenue!H8+Revenue!H18</f>
        <v>5200</v>
      </c>
      <c r="L11" s="11">
        <f>+Revenue!I8+Revenue!I18</f>
        <v>5200</v>
      </c>
      <c r="M11" s="11">
        <f>+Revenue!J8+Revenue!J18</f>
        <v>5200</v>
      </c>
      <c r="N11" s="11">
        <f>+Revenue!K8+Revenue!K18</f>
        <v>5200</v>
      </c>
      <c r="O11" s="11">
        <f>+Revenue!L8+Revenue!L18</f>
        <v>5200</v>
      </c>
      <c r="P11" s="11">
        <f>+Revenue!M8+Revenue!M18</f>
        <v>5200</v>
      </c>
      <c r="Q11" s="11">
        <f>+Revenue!N8+Revenue!N18</f>
        <v>5200</v>
      </c>
      <c r="R11" s="11">
        <f>+Revenue!O8+Revenue!O18</f>
        <v>5200</v>
      </c>
      <c r="S11" s="12">
        <f t="shared" si="3"/>
        <v>79173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ht="16.5" customHeight="1">
      <c r="A12" s="1"/>
      <c r="B12" s="14" t="s">
        <v>20</v>
      </c>
      <c r="C12" s="25">
        <f t="shared" ref="C12:S12" si="4">SUM(C9:C11)</f>
        <v>14366.66667</v>
      </c>
      <c r="D12" s="26">
        <f t="shared" si="4"/>
        <v>16989.89</v>
      </c>
      <c r="E12" s="25">
        <f t="shared" si="4"/>
        <v>14366.66667</v>
      </c>
      <c r="F12" s="26">
        <f t="shared" si="4"/>
        <v>10793.34</v>
      </c>
      <c r="G12" s="25">
        <f t="shared" si="4"/>
        <v>14366.66667</v>
      </c>
      <c r="H12" s="26">
        <f t="shared" si="4"/>
        <v>29027.77</v>
      </c>
      <c r="I12" s="25">
        <f t="shared" si="4"/>
        <v>14366.66667</v>
      </c>
      <c r="J12" s="26">
        <f t="shared" si="4"/>
        <v>11751.55</v>
      </c>
      <c r="K12" s="15">
        <f t="shared" si="4"/>
        <v>14366.66667</v>
      </c>
      <c r="L12" s="15">
        <f t="shared" si="4"/>
        <v>14366.66667</v>
      </c>
      <c r="M12" s="15">
        <f t="shared" si="4"/>
        <v>14366.66667</v>
      </c>
      <c r="N12" s="15">
        <f t="shared" si="4"/>
        <v>14366.66667</v>
      </c>
      <c r="O12" s="15">
        <f t="shared" si="4"/>
        <v>14366.66667</v>
      </c>
      <c r="P12" s="15">
        <f t="shared" si="4"/>
        <v>14366.66667</v>
      </c>
      <c r="Q12" s="15">
        <f t="shared" si="4"/>
        <v>14366.66667</v>
      </c>
      <c r="R12" s="15">
        <f t="shared" si="4"/>
        <v>14366.66667</v>
      </c>
      <c r="S12" s="15">
        <f t="shared" si="4"/>
        <v>240962.55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ht="16.5" customHeight="1">
      <c r="A13" s="1"/>
      <c r="B13" s="27" t="s">
        <v>40</v>
      </c>
      <c r="C13" s="28"/>
      <c r="D13" s="29">
        <f>D12-C12</f>
        <v>2623.223333</v>
      </c>
      <c r="E13" s="12"/>
      <c r="F13" s="29">
        <f>F12-E12</f>
        <v>-3573.326667</v>
      </c>
      <c r="G13" s="12"/>
      <c r="H13" s="29">
        <f>H12-G12</f>
        <v>14661.10333</v>
      </c>
      <c r="I13" s="12"/>
      <c r="J13" s="29">
        <f>J12-I12</f>
        <v>-2615.116667</v>
      </c>
      <c r="K13" s="12"/>
      <c r="L13" s="12"/>
      <c r="M13" s="12"/>
      <c r="N13" s="12"/>
      <c r="O13" s="12"/>
      <c r="P13" s="12"/>
      <c r="Q13" s="12"/>
      <c r="R13" s="12"/>
      <c r="S13" s="1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6.5" customHeight="1">
      <c r="A14" s="1" t="s">
        <v>21</v>
      </c>
      <c r="B14" s="16"/>
      <c r="C14" s="28"/>
      <c r="D14" s="29"/>
      <c r="E14" s="28"/>
      <c r="F14" s="29"/>
      <c r="G14" s="28"/>
      <c r="H14" s="29"/>
      <c r="I14" s="28"/>
      <c r="J14" s="29"/>
      <c r="K14" s="12"/>
      <c r="L14" s="12"/>
      <c r="M14" s="12"/>
      <c r="N14" s="12"/>
      <c r="O14" s="12"/>
      <c r="P14" s="12"/>
      <c r="Q14" s="12"/>
      <c r="R14" s="12"/>
      <c r="S14" s="1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ht="16.5" customHeight="1">
      <c r="A15" s="1"/>
      <c r="B15" s="13" t="s">
        <v>22</v>
      </c>
      <c r="C15" s="23">
        <f>3000+50000/12</f>
        <v>7166.666667</v>
      </c>
      <c r="D15" s="24">
        <v>10166.0</v>
      </c>
      <c r="E15" s="23">
        <f>3000+50000/12</f>
        <v>7166.666667</v>
      </c>
      <c r="F15" s="24">
        <f>4375+2083</f>
        <v>6458</v>
      </c>
      <c r="G15" s="23">
        <f>3000+50000/12</f>
        <v>7166.666667</v>
      </c>
      <c r="H15" s="30">
        <f>2060+10583.34</f>
        <v>12643.34</v>
      </c>
      <c r="I15" s="23">
        <f>3000+50000/12</f>
        <v>7166.666667</v>
      </c>
      <c r="J15" s="24">
        <v>4983.34</v>
      </c>
      <c r="K15" s="11">
        <f t="shared" ref="K15:R15" si="5">3000+50000/12</f>
        <v>7166.666667</v>
      </c>
      <c r="L15" s="11">
        <f t="shared" si="5"/>
        <v>7166.666667</v>
      </c>
      <c r="M15" s="11">
        <f t="shared" si="5"/>
        <v>7166.666667</v>
      </c>
      <c r="N15" s="11">
        <f t="shared" si="5"/>
        <v>7166.666667</v>
      </c>
      <c r="O15" s="11">
        <f t="shared" si="5"/>
        <v>7166.666667</v>
      </c>
      <c r="P15" s="11">
        <f t="shared" si="5"/>
        <v>7166.666667</v>
      </c>
      <c r="Q15" s="11">
        <f t="shared" si="5"/>
        <v>7166.666667</v>
      </c>
      <c r="R15" s="11">
        <f t="shared" si="5"/>
        <v>7166.666667</v>
      </c>
      <c r="S15" s="12">
        <f t="shared" ref="S15:S29" si="7">SUM(C15:R15)</f>
        <v>120250.68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ht="16.5" customHeight="1">
      <c r="A16" s="1"/>
      <c r="B16" s="13" t="s">
        <v>23</v>
      </c>
      <c r="C16" s="23">
        <f>+C15*0.09</f>
        <v>645</v>
      </c>
      <c r="D16" s="24">
        <v>0.0</v>
      </c>
      <c r="E16" s="23">
        <f>+E15*0.09</f>
        <v>645</v>
      </c>
      <c r="F16" s="24">
        <v>784.69</v>
      </c>
      <c r="G16" s="23">
        <f>+G15*0.09</f>
        <v>645</v>
      </c>
      <c r="H16" s="24">
        <v>1672.13</v>
      </c>
      <c r="I16" s="23">
        <f>+I15*0.09</f>
        <v>645</v>
      </c>
      <c r="J16" s="24">
        <v>421.21</v>
      </c>
      <c r="K16" s="11">
        <f t="shared" ref="K16:R16" si="6">+K15*0.09</f>
        <v>645</v>
      </c>
      <c r="L16" s="11">
        <f t="shared" si="6"/>
        <v>645</v>
      </c>
      <c r="M16" s="11">
        <f t="shared" si="6"/>
        <v>645</v>
      </c>
      <c r="N16" s="11">
        <f t="shared" si="6"/>
        <v>645</v>
      </c>
      <c r="O16" s="11">
        <f t="shared" si="6"/>
        <v>645</v>
      </c>
      <c r="P16" s="11">
        <f t="shared" si="6"/>
        <v>645</v>
      </c>
      <c r="Q16" s="11">
        <f t="shared" si="6"/>
        <v>645</v>
      </c>
      <c r="R16" s="11">
        <f t="shared" si="6"/>
        <v>645</v>
      </c>
      <c r="S16" s="12">
        <f t="shared" si="7"/>
        <v>10618.03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ht="16.5" customHeight="1">
      <c r="A17" s="1"/>
      <c r="B17" s="13" t="s">
        <v>24</v>
      </c>
      <c r="C17" s="23">
        <v>500.0</v>
      </c>
      <c r="D17" s="24">
        <v>490.0</v>
      </c>
      <c r="E17" s="23">
        <v>500.0</v>
      </c>
      <c r="F17" s="24">
        <v>715.0</v>
      </c>
      <c r="G17" s="23">
        <v>500.0</v>
      </c>
      <c r="H17" s="24">
        <v>890.0</v>
      </c>
      <c r="I17" s="23">
        <v>500.0</v>
      </c>
      <c r="J17" s="24">
        <v>380.0</v>
      </c>
      <c r="K17" s="11">
        <v>500.0</v>
      </c>
      <c r="L17" s="11">
        <v>500.0</v>
      </c>
      <c r="M17" s="11">
        <v>500.0</v>
      </c>
      <c r="N17" s="11">
        <v>500.0</v>
      </c>
      <c r="O17" s="11">
        <v>500.0</v>
      </c>
      <c r="P17" s="11">
        <v>500.0</v>
      </c>
      <c r="Q17" s="11">
        <v>500.0</v>
      </c>
      <c r="R17" s="11">
        <v>500.0</v>
      </c>
      <c r="S17" s="12">
        <f t="shared" si="7"/>
        <v>8475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ht="16.5" customHeight="1">
      <c r="A18" s="1"/>
      <c r="B18" s="13" t="s">
        <v>25</v>
      </c>
      <c r="C18" s="23">
        <f>1200+1650</f>
        <v>2850</v>
      </c>
      <c r="D18" s="24">
        <v>600.0</v>
      </c>
      <c r="E18" s="23">
        <f>1200+1650</f>
        <v>2850</v>
      </c>
      <c r="F18" s="24">
        <v>3300.0</v>
      </c>
      <c r="G18" s="23">
        <f>1200+1650</f>
        <v>2850</v>
      </c>
      <c r="H18" s="24">
        <v>1800.0</v>
      </c>
      <c r="I18" s="23">
        <f>1200+1800</f>
        <v>3000</v>
      </c>
      <c r="J18" s="24">
        <v>3000.0</v>
      </c>
      <c r="K18" s="11">
        <f t="shared" ref="K18:R18" si="8">1200+1800</f>
        <v>3000</v>
      </c>
      <c r="L18" s="11">
        <f t="shared" si="8"/>
        <v>3000</v>
      </c>
      <c r="M18" s="11">
        <f t="shared" si="8"/>
        <v>3000</v>
      </c>
      <c r="N18" s="11">
        <f t="shared" si="8"/>
        <v>3000</v>
      </c>
      <c r="O18" s="11">
        <f t="shared" si="8"/>
        <v>3000</v>
      </c>
      <c r="P18" s="11">
        <f t="shared" si="8"/>
        <v>3000</v>
      </c>
      <c r="Q18" s="11">
        <f t="shared" si="8"/>
        <v>3000</v>
      </c>
      <c r="R18" s="11">
        <f t="shared" si="8"/>
        <v>3000</v>
      </c>
      <c r="S18" s="12">
        <f t="shared" si="7"/>
        <v>44250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ht="16.5" customHeight="1">
      <c r="A19" s="1"/>
      <c r="B19" s="13" t="s">
        <v>26</v>
      </c>
      <c r="C19" s="23">
        <v>1200.0</v>
      </c>
      <c r="D19" s="24">
        <v>1160.82</v>
      </c>
      <c r="E19" s="23">
        <v>1200.0</v>
      </c>
      <c r="F19" s="24">
        <v>1434.42</v>
      </c>
      <c r="G19" s="23">
        <v>1200.0</v>
      </c>
      <c r="H19" s="24">
        <v>1097.76</v>
      </c>
      <c r="I19" s="23">
        <v>1200.0</v>
      </c>
      <c r="J19" s="24">
        <v>1158.0</v>
      </c>
      <c r="K19" s="11">
        <v>1200.0</v>
      </c>
      <c r="L19" s="11">
        <v>1200.0</v>
      </c>
      <c r="M19" s="11">
        <v>1200.0</v>
      </c>
      <c r="N19" s="11">
        <v>1200.0</v>
      </c>
      <c r="O19" s="11">
        <v>1200.0</v>
      </c>
      <c r="P19" s="11">
        <v>1200.0</v>
      </c>
      <c r="Q19" s="11">
        <v>1200.0</v>
      </c>
      <c r="R19" s="11">
        <v>1200.0</v>
      </c>
      <c r="S19" s="12">
        <f t="shared" si="7"/>
        <v>19251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ht="16.5" customHeight="1">
      <c r="A20" s="1"/>
      <c r="B20" s="13" t="s">
        <v>27</v>
      </c>
      <c r="C20" s="23">
        <v>250.0</v>
      </c>
      <c r="D20" s="24">
        <v>333.28</v>
      </c>
      <c r="E20" s="23">
        <v>250.0</v>
      </c>
      <c r="F20" s="24">
        <v>228.89</v>
      </c>
      <c r="G20" s="23">
        <v>250.0</v>
      </c>
      <c r="H20" s="24">
        <v>897.32</v>
      </c>
      <c r="I20" s="23">
        <v>250.0</v>
      </c>
      <c r="J20" s="24">
        <v>343.9</v>
      </c>
      <c r="K20" s="11">
        <v>250.0</v>
      </c>
      <c r="L20" s="11">
        <v>250.0</v>
      </c>
      <c r="M20" s="11">
        <v>250.0</v>
      </c>
      <c r="N20" s="11">
        <v>250.0</v>
      </c>
      <c r="O20" s="11">
        <v>250.0</v>
      </c>
      <c r="P20" s="11">
        <v>250.0</v>
      </c>
      <c r="Q20" s="11">
        <v>250.0</v>
      </c>
      <c r="R20" s="11">
        <v>250.0</v>
      </c>
      <c r="S20" s="12">
        <f t="shared" si="7"/>
        <v>4803.39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ht="16.5" customHeight="1">
      <c r="A21" s="1"/>
      <c r="B21" s="13" t="s">
        <v>28</v>
      </c>
      <c r="C21" s="23">
        <v>275.0</v>
      </c>
      <c r="D21" s="24">
        <v>265.33</v>
      </c>
      <c r="E21" s="23">
        <v>275.0</v>
      </c>
      <c r="F21" s="24">
        <v>70.65</v>
      </c>
      <c r="G21" s="23">
        <v>275.0</v>
      </c>
      <c r="H21" s="24">
        <v>211.71</v>
      </c>
      <c r="I21" s="23">
        <v>275.0</v>
      </c>
      <c r="J21" s="24">
        <v>655.71</v>
      </c>
      <c r="K21" s="11">
        <v>275.0</v>
      </c>
      <c r="L21" s="11">
        <v>275.0</v>
      </c>
      <c r="M21" s="11">
        <v>275.0</v>
      </c>
      <c r="N21" s="11">
        <v>275.0</v>
      </c>
      <c r="O21" s="11">
        <v>275.0</v>
      </c>
      <c r="P21" s="11">
        <v>275.0</v>
      </c>
      <c r="Q21" s="11">
        <v>275.0</v>
      </c>
      <c r="R21" s="11">
        <v>275.0</v>
      </c>
      <c r="S21" s="12">
        <f t="shared" si="7"/>
        <v>4503.4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ht="16.5" customHeight="1">
      <c r="A22" s="1"/>
      <c r="B22" s="13" t="s">
        <v>29</v>
      </c>
      <c r="C22" s="23">
        <v>125.0</v>
      </c>
      <c r="D22" s="24">
        <v>0.0</v>
      </c>
      <c r="E22" s="23">
        <v>125.0</v>
      </c>
      <c r="F22" s="24">
        <v>0.0</v>
      </c>
      <c r="G22" s="23">
        <v>125.0</v>
      </c>
      <c r="H22" s="24">
        <v>0.0</v>
      </c>
      <c r="I22" s="23">
        <v>125.0</v>
      </c>
      <c r="J22" s="24">
        <v>9.93</v>
      </c>
      <c r="K22" s="11">
        <v>125.0</v>
      </c>
      <c r="L22" s="11">
        <v>125.0</v>
      </c>
      <c r="M22" s="11">
        <v>125.0</v>
      </c>
      <c r="N22" s="11">
        <v>125.0</v>
      </c>
      <c r="O22" s="11">
        <v>125.0</v>
      </c>
      <c r="P22" s="11">
        <v>125.0</v>
      </c>
      <c r="Q22" s="11">
        <v>125.0</v>
      </c>
      <c r="R22" s="11">
        <v>125.0</v>
      </c>
      <c r="S22" s="12">
        <f t="shared" si="7"/>
        <v>1509.93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ht="16.5" customHeight="1">
      <c r="A23" s="1"/>
      <c r="B23" s="13" t="s">
        <v>30</v>
      </c>
      <c r="C23" s="23">
        <v>375.0</v>
      </c>
      <c r="D23" s="24">
        <v>221.32</v>
      </c>
      <c r="E23" s="23">
        <v>375.0</v>
      </c>
      <c r="F23" s="24">
        <v>40.58</v>
      </c>
      <c r="G23" s="23">
        <v>375.0</v>
      </c>
      <c r="H23" s="24">
        <v>57.64</v>
      </c>
      <c r="I23" s="23">
        <v>375.0</v>
      </c>
      <c r="J23" s="24">
        <v>68.53</v>
      </c>
      <c r="K23" s="11">
        <v>375.0</v>
      </c>
      <c r="L23" s="11">
        <v>375.0</v>
      </c>
      <c r="M23" s="11">
        <v>375.0</v>
      </c>
      <c r="N23" s="11">
        <v>375.0</v>
      </c>
      <c r="O23" s="11">
        <v>375.0</v>
      </c>
      <c r="P23" s="11">
        <v>375.0</v>
      </c>
      <c r="Q23" s="11">
        <v>375.0</v>
      </c>
      <c r="R23" s="11">
        <v>375.0</v>
      </c>
      <c r="S23" s="12">
        <f t="shared" si="7"/>
        <v>4888.07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16.5" customHeight="1">
      <c r="A24" s="1"/>
      <c r="B24" s="13" t="s">
        <v>31</v>
      </c>
      <c r="C24" s="23">
        <v>250.0</v>
      </c>
      <c r="D24" s="24">
        <v>242.46</v>
      </c>
      <c r="E24" s="23">
        <v>250.0</v>
      </c>
      <c r="F24" s="24">
        <v>228.89</v>
      </c>
      <c r="G24" s="23">
        <v>250.0</v>
      </c>
      <c r="H24" s="24">
        <v>255.67</v>
      </c>
      <c r="I24" s="23">
        <v>250.0</v>
      </c>
      <c r="J24" s="24">
        <v>240.0</v>
      </c>
      <c r="K24" s="11">
        <v>250.0</v>
      </c>
      <c r="L24" s="11">
        <v>250.0</v>
      </c>
      <c r="M24" s="11">
        <v>250.0</v>
      </c>
      <c r="N24" s="11">
        <v>250.0</v>
      </c>
      <c r="O24" s="11">
        <v>250.0</v>
      </c>
      <c r="P24" s="11">
        <v>250.0</v>
      </c>
      <c r="Q24" s="11">
        <v>250.0</v>
      </c>
      <c r="R24" s="11">
        <v>250.0</v>
      </c>
      <c r="S24" s="12">
        <f t="shared" si="7"/>
        <v>3967.02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ht="16.5" customHeight="1">
      <c r="A25" s="1"/>
      <c r="B25" s="13" t="s">
        <v>32</v>
      </c>
      <c r="C25" s="23">
        <v>110.0</v>
      </c>
      <c r="D25" s="24">
        <v>106.25</v>
      </c>
      <c r="E25" s="23">
        <v>110.0</v>
      </c>
      <c r="F25" s="24">
        <v>212.5</v>
      </c>
      <c r="G25" s="23">
        <v>110.0</v>
      </c>
      <c r="H25" s="24">
        <v>0.0</v>
      </c>
      <c r="I25" s="23">
        <v>110.0</v>
      </c>
      <c r="J25" s="24">
        <v>106.25</v>
      </c>
      <c r="K25" s="11">
        <v>110.0</v>
      </c>
      <c r="L25" s="11">
        <v>110.0</v>
      </c>
      <c r="M25" s="11">
        <v>110.0</v>
      </c>
      <c r="N25" s="11">
        <v>110.0</v>
      </c>
      <c r="O25" s="11">
        <v>110.0</v>
      </c>
      <c r="P25" s="11">
        <v>110.0</v>
      </c>
      <c r="Q25" s="11">
        <v>110.0</v>
      </c>
      <c r="R25" s="11">
        <v>110.0</v>
      </c>
      <c r="S25" s="12">
        <f t="shared" si="7"/>
        <v>1745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6.5" customHeight="1">
      <c r="A26" s="1"/>
      <c r="B26" s="13" t="s">
        <v>33</v>
      </c>
      <c r="C26" s="23">
        <v>35.0</v>
      </c>
      <c r="D26" s="24">
        <v>34.95</v>
      </c>
      <c r="E26" s="23">
        <v>35.0</v>
      </c>
      <c r="F26" s="24">
        <v>34.95</v>
      </c>
      <c r="G26" s="23">
        <v>35.0</v>
      </c>
      <c r="H26" s="24">
        <v>125.49</v>
      </c>
      <c r="I26" s="23">
        <v>35.0</v>
      </c>
      <c r="J26" s="24">
        <v>93.07</v>
      </c>
      <c r="K26" s="11">
        <v>35.0</v>
      </c>
      <c r="L26" s="11">
        <v>35.0</v>
      </c>
      <c r="M26" s="11">
        <v>35.0</v>
      </c>
      <c r="N26" s="11">
        <v>35.0</v>
      </c>
      <c r="O26" s="11">
        <v>35.0</v>
      </c>
      <c r="P26" s="11">
        <v>35.0</v>
      </c>
      <c r="Q26" s="11">
        <v>35.0</v>
      </c>
      <c r="R26" s="11">
        <v>35.0</v>
      </c>
      <c r="S26" s="12">
        <f t="shared" si="7"/>
        <v>708.46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ht="16.5" customHeight="1">
      <c r="A27" s="1"/>
      <c r="B27" s="13" t="s">
        <v>34</v>
      </c>
      <c r="C27" s="23">
        <v>100.0</v>
      </c>
      <c r="D27" s="24">
        <v>49.0</v>
      </c>
      <c r="E27" s="23">
        <v>100.0</v>
      </c>
      <c r="F27" s="24">
        <v>39.0</v>
      </c>
      <c r="G27" s="23">
        <v>100.0</v>
      </c>
      <c r="H27" s="24">
        <v>1175.48</v>
      </c>
      <c r="I27" s="23">
        <v>100.0</v>
      </c>
      <c r="J27" s="24">
        <f>651.84+50</f>
        <v>701.84</v>
      </c>
      <c r="K27" s="11">
        <v>100.0</v>
      </c>
      <c r="L27" s="11">
        <v>100.0</v>
      </c>
      <c r="M27" s="11">
        <v>100.0</v>
      </c>
      <c r="N27" s="11">
        <v>100.0</v>
      </c>
      <c r="O27" s="11">
        <v>100.0</v>
      </c>
      <c r="P27" s="11">
        <v>100.0</v>
      </c>
      <c r="Q27" s="11">
        <v>100.0</v>
      </c>
      <c r="R27" s="11">
        <v>100.0</v>
      </c>
      <c r="S27" s="12">
        <f t="shared" si="7"/>
        <v>3165.32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ht="16.5" customHeight="1">
      <c r="A28" s="1"/>
      <c r="B28" s="16" t="s">
        <v>35</v>
      </c>
      <c r="C28" s="28">
        <f t="shared" ref="C28:R28" si="9">SUM(C15:C27)</f>
        <v>13881.66667</v>
      </c>
      <c r="D28" s="26">
        <f t="shared" si="9"/>
        <v>13669.41</v>
      </c>
      <c r="E28" s="28">
        <f t="shared" si="9"/>
        <v>13881.66667</v>
      </c>
      <c r="F28" s="26">
        <f t="shared" si="9"/>
        <v>13547.57</v>
      </c>
      <c r="G28" s="28">
        <f t="shared" si="9"/>
        <v>13881.66667</v>
      </c>
      <c r="H28" s="26">
        <f t="shared" si="9"/>
        <v>20826.54</v>
      </c>
      <c r="I28" s="28">
        <f t="shared" si="9"/>
        <v>14031.66667</v>
      </c>
      <c r="J28" s="26">
        <f t="shared" si="9"/>
        <v>12161.78</v>
      </c>
      <c r="K28" s="12">
        <f t="shared" si="9"/>
        <v>14031.66667</v>
      </c>
      <c r="L28" s="12">
        <f t="shared" si="9"/>
        <v>14031.66667</v>
      </c>
      <c r="M28" s="12">
        <f t="shared" si="9"/>
        <v>14031.66667</v>
      </c>
      <c r="N28" s="12">
        <f t="shared" si="9"/>
        <v>14031.66667</v>
      </c>
      <c r="O28" s="12">
        <f t="shared" si="9"/>
        <v>14031.66667</v>
      </c>
      <c r="P28" s="12">
        <f t="shared" si="9"/>
        <v>14031.66667</v>
      </c>
      <c r="Q28" s="12">
        <f t="shared" si="9"/>
        <v>14031.66667</v>
      </c>
      <c r="R28" s="12">
        <f t="shared" si="9"/>
        <v>14031.66667</v>
      </c>
      <c r="S28" s="12">
        <f t="shared" si="7"/>
        <v>228135.3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6.5" customHeight="1">
      <c r="A29" s="1" t="s">
        <v>36</v>
      </c>
      <c r="B29" s="16"/>
      <c r="C29" s="31">
        <f>+C12-C28</f>
        <v>485</v>
      </c>
      <c r="D29" s="32">
        <f>D28-C28</f>
        <v>-212.2566667</v>
      </c>
      <c r="E29" s="31">
        <f>+E12-E28</f>
        <v>485</v>
      </c>
      <c r="F29" s="32">
        <f>F28-E28</f>
        <v>-334.0966667</v>
      </c>
      <c r="G29" s="31">
        <f>+G12-G28</f>
        <v>485</v>
      </c>
      <c r="H29" s="32">
        <f>H28-G28</f>
        <v>6944.873333</v>
      </c>
      <c r="I29" s="31">
        <f>+I12-I28</f>
        <v>335</v>
      </c>
      <c r="J29" s="32">
        <f>J28-I28</f>
        <v>-1869.886667</v>
      </c>
      <c r="K29" s="17">
        <f t="shared" ref="K29:R29" si="10">+K12-K28</f>
        <v>335</v>
      </c>
      <c r="L29" s="17">
        <f t="shared" si="10"/>
        <v>335</v>
      </c>
      <c r="M29" s="17">
        <f t="shared" si="10"/>
        <v>335</v>
      </c>
      <c r="N29" s="17">
        <f t="shared" si="10"/>
        <v>335</v>
      </c>
      <c r="O29" s="17">
        <f t="shared" si="10"/>
        <v>335</v>
      </c>
      <c r="P29" s="17">
        <f t="shared" si="10"/>
        <v>335</v>
      </c>
      <c r="Q29" s="17">
        <f t="shared" si="10"/>
        <v>335</v>
      </c>
      <c r="R29" s="17">
        <f t="shared" si="10"/>
        <v>335</v>
      </c>
      <c r="S29" s="17">
        <f t="shared" si="7"/>
        <v>8998.633333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4.25" hidden="1" customHeight="1">
      <c r="A30" s="1"/>
      <c r="B30" s="2" t="s">
        <v>37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ht="14.25" hidden="1" customHeight="1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ht="14.25" customHeight="1">
      <c r="A32" s="1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ht="14.25" customHeight="1">
      <c r="A33" s="18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4.25" customHeight="1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ht="14.25" customHeight="1">
      <c r="A35" s="1"/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ht="14.25" customHeight="1">
      <c r="A36" s="1"/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ht="14.25" customHeight="1">
      <c r="A37" s="1"/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ht="14.25" customHeight="1">
      <c r="A38" s="1"/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ht="14.25" customHeight="1">
      <c r="A39" s="1"/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ht="14.25" customHeight="1">
      <c r="A40" s="1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ht="14.25" customHeight="1">
      <c r="A41" s="1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ht="14.25" customHeight="1">
      <c r="A42" s="1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ht="14.25" customHeight="1">
      <c r="A43" s="1"/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ht="14.25" customHeight="1">
      <c r="A44" s="1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ht="14.25" customHeight="1">
      <c r="A45" s="1"/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ht="14.25" customHeight="1">
      <c r="A46" s="1"/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ht="14.25" customHeight="1">
      <c r="A47" s="1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ht="14.25" customHeight="1">
      <c r="A48" s="1"/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ht="14.25" customHeight="1">
      <c r="A49" s="1"/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ht="14.25" customHeight="1">
      <c r="A50" s="1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ht="14.25" customHeight="1">
      <c r="A51" s="1"/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ht="14.25" customHeight="1">
      <c r="A52" s="1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ht="14.25" customHeight="1">
      <c r="A53" s="1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ht="14.25" customHeight="1">
      <c r="A54" s="1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ht="14.25" customHeight="1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ht="14.25" customHeight="1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ht="14.25" customHeight="1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ht="14.25" customHeight="1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ht="14.25" customHeight="1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ht="14.25" customHeight="1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ht="14.25" customHeight="1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ht="14.25" customHeight="1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ht="14.25" customHeight="1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ht="14.25" customHeight="1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ht="14.25" customHeight="1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ht="14.25" customHeight="1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ht="14.25" customHeight="1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ht="14.25" customHeight="1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ht="14.25" customHeight="1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ht="14.25" customHeight="1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ht="14.25" customHeight="1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ht="14.25" customHeight="1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ht="14.25" customHeight="1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ht="14.25" customHeight="1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ht="14.25" customHeight="1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ht="14.25" customHeight="1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ht="14.25" customHeight="1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ht="14.25" customHeight="1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14.25" customHeight="1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ht="14.25" customHeight="1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ht="14.25" customHeight="1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ht="14.25" customHeight="1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ht="14.25" customHeight="1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ht="14.25" customHeight="1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ht="14.25" customHeight="1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ht="14.25" customHeight="1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ht="14.25" customHeight="1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ht="14.25" customHeight="1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ht="14.25" customHeight="1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ht="14.25" customHeight="1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ht="14.25" customHeight="1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ht="14.25" customHeight="1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ht="14.25" customHeight="1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ht="14.25" customHeight="1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ht="14.25" customHeight="1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ht="14.25" customHeight="1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ht="14.25" customHeight="1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ht="14.25" customHeight="1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ht="14.25" customHeight="1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ht="14.25" customHeight="1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ht="14.25" customHeight="1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ht="14.25" customHeight="1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ht="14.25" customHeight="1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ht="14.25" customHeight="1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ht="14.25" customHeight="1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ht="14.25" customHeight="1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ht="14.25" customHeight="1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ht="14.25" customHeight="1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ht="14.25" customHeight="1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ht="14.25" customHeight="1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ht="14.25" customHeight="1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ht="14.25" customHeight="1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ht="14.25" customHeight="1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ht="14.25" customHeight="1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ht="14.25" customHeight="1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ht="14.25" customHeight="1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ht="14.25" customHeight="1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ht="14.25" customHeight="1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ht="14.25" customHeight="1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ht="14.25" customHeight="1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ht="14.25" customHeight="1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ht="14.25" customHeight="1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ht="14.25" customHeight="1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ht="14.25" customHeight="1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ht="14.25" customHeight="1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ht="14.25" customHeight="1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ht="14.25" customHeight="1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ht="14.25" customHeight="1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ht="14.25" customHeight="1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ht="14.25" customHeight="1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ht="14.25" customHeight="1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ht="14.25" customHeight="1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ht="14.25" customHeight="1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ht="14.25" customHeight="1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ht="14.25" customHeight="1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ht="14.25" customHeight="1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ht="14.25" customHeight="1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ht="14.25" customHeight="1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ht="14.25" customHeight="1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ht="14.25" customHeight="1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ht="14.25" customHeight="1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ht="14.25" customHeight="1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ht="14.25" customHeight="1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ht="14.25" customHeight="1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ht="14.25" customHeight="1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ht="14.25" customHeight="1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ht="14.25" customHeight="1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ht="14.25" customHeight="1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ht="14.25" customHeight="1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ht="14.25" customHeight="1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ht="14.25" customHeight="1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ht="14.25" customHeight="1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ht="14.25" customHeight="1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ht="14.25" customHeight="1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ht="14.25" customHeight="1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ht="14.25" customHeight="1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ht="14.25" customHeight="1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ht="14.25" customHeight="1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ht="14.25" customHeight="1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ht="14.25" customHeight="1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ht="14.25" customHeight="1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ht="14.25" customHeight="1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ht="14.25" customHeight="1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ht="14.25" customHeight="1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ht="14.25" customHeight="1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ht="14.25" customHeight="1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ht="14.25" customHeight="1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ht="14.25" customHeight="1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ht="14.25" customHeight="1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ht="14.25" customHeight="1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ht="14.25" customHeight="1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ht="14.25" customHeight="1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ht="14.25" customHeight="1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ht="14.25" customHeight="1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ht="14.25" customHeight="1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ht="14.25" customHeight="1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ht="14.25" customHeight="1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ht="14.25" customHeight="1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ht="14.25" customHeight="1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ht="14.25" customHeight="1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ht="14.25" customHeight="1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ht="14.25" customHeight="1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ht="14.25" customHeight="1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ht="14.25" customHeight="1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ht="14.25" customHeight="1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ht="14.25" customHeight="1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ht="14.25" customHeight="1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ht="14.25" customHeight="1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ht="14.25" customHeight="1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ht="14.25" customHeight="1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ht="14.25" customHeight="1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ht="14.25" customHeight="1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ht="14.25" customHeight="1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ht="14.25" customHeight="1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ht="14.25" customHeight="1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ht="14.25" customHeight="1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ht="14.25" customHeight="1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ht="14.25" customHeight="1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ht="14.25" customHeight="1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ht="14.25" customHeight="1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ht="14.25" customHeight="1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ht="14.25" customHeight="1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ht="14.25" customHeight="1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ht="14.25" customHeight="1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ht="14.25" customHeight="1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ht="14.25" customHeight="1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ht="14.25" customHeight="1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ht="14.25" customHeight="1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ht="14.25" customHeight="1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ht="14.25" customHeight="1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ht="14.25" customHeight="1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ht="14.25" customHeight="1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ht="14.25" customHeight="1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ht="14.25" customHeight="1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ht="14.25" customHeight="1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ht="14.25" customHeight="1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ht="14.25" customHeight="1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ht="14.25" customHeight="1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ht="14.25" customHeight="1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ht="14.25" customHeight="1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ht="14.25" customHeight="1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ht="14.25" customHeight="1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ht="14.25" customHeight="1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ht="14.25" customHeight="1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ht="14.25" customHeight="1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ht="14.25" customHeight="1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ht="14.25" customHeight="1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ht="14.25" customHeight="1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ht="14.25" customHeight="1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ht="14.25" customHeight="1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ht="14.25" customHeight="1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ht="14.25" customHeight="1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ht="14.25" customHeight="1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ht="14.25" customHeight="1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ht="14.25" customHeight="1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ht="14.25" customHeight="1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ht="14.25" customHeight="1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ht="14.25" customHeight="1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ht="14.25" customHeight="1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ht="14.25" customHeight="1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ht="14.25" customHeight="1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ht="14.25" customHeight="1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ht="14.25" customHeight="1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ht="14.25" customHeight="1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ht="14.25" customHeight="1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ht="14.25" customHeight="1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ht="14.25" customHeight="1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ht="14.25" customHeight="1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ht="14.25" customHeight="1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ht="14.25" customHeight="1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ht="14.25" customHeight="1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ht="14.25" customHeight="1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ht="14.25" customHeight="1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ht="14.25" customHeight="1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ht="14.25" customHeight="1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ht="14.25" customHeight="1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ht="14.25" customHeight="1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ht="14.25" customHeight="1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ht="14.25" customHeight="1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ht="14.25" customHeight="1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ht="14.25" customHeight="1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ht="14.25" customHeight="1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ht="14.25" customHeight="1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ht="14.25" customHeight="1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ht="14.25" customHeight="1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ht="14.25" customHeight="1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ht="14.25" customHeight="1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ht="14.25" customHeight="1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ht="14.25" customHeight="1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ht="14.25" customHeight="1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ht="14.25" customHeight="1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ht="14.25" customHeight="1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ht="14.25" customHeight="1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ht="14.25" customHeight="1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ht="14.25" customHeight="1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ht="14.25" customHeight="1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ht="14.25" customHeight="1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ht="14.25" customHeight="1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ht="14.25" customHeight="1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ht="14.25" customHeight="1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ht="14.25" customHeight="1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ht="14.25" customHeight="1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ht="14.25" customHeight="1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ht="14.25" customHeight="1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ht="14.25" customHeight="1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ht="14.25" customHeight="1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ht="14.25" customHeight="1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ht="14.25" customHeight="1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ht="14.25" customHeight="1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ht="14.25" customHeight="1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ht="14.25" customHeight="1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ht="14.25" customHeight="1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ht="14.25" customHeight="1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ht="14.25" customHeight="1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ht="14.25" customHeight="1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ht="14.25" customHeight="1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ht="14.25" customHeight="1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ht="14.25" customHeight="1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ht="14.25" customHeight="1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ht="14.25" customHeight="1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ht="14.25" customHeight="1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ht="14.25" customHeight="1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ht="14.25" customHeight="1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ht="14.25" customHeight="1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ht="14.25" customHeight="1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ht="14.25" customHeight="1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ht="14.25" customHeight="1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ht="14.25" customHeight="1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ht="14.25" customHeight="1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ht="14.25" customHeight="1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ht="14.25" customHeight="1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ht="14.25" customHeight="1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ht="14.25" customHeight="1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ht="14.25" customHeight="1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ht="14.25" customHeight="1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ht="14.25" customHeight="1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ht="14.25" customHeight="1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ht="14.25" customHeight="1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ht="14.25" customHeight="1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ht="14.25" customHeight="1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ht="14.25" customHeight="1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ht="14.25" customHeight="1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ht="14.25" customHeight="1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ht="14.25" customHeight="1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ht="14.25" customHeight="1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ht="14.25" customHeight="1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ht="14.25" customHeight="1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ht="14.25" customHeight="1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ht="14.25" customHeight="1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ht="14.25" customHeight="1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ht="14.25" customHeight="1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ht="14.25" customHeight="1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ht="14.25" customHeight="1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ht="14.25" customHeight="1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ht="14.25" customHeight="1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ht="14.25" customHeight="1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ht="14.25" customHeight="1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ht="14.25" customHeight="1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ht="14.25" customHeight="1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ht="14.25" customHeight="1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ht="14.25" customHeight="1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ht="14.25" customHeight="1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ht="14.25" customHeight="1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ht="14.25" customHeight="1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ht="14.25" customHeight="1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ht="14.25" customHeight="1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ht="14.25" customHeight="1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ht="14.25" customHeight="1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ht="14.25" customHeight="1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ht="14.25" customHeight="1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ht="14.25" customHeight="1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ht="14.25" customHeight="1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ht="14.25" customHeight="1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ht="14.25" customHeight="1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ht="14.25" customHeight="1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ht="14.25" customHeight="1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ht="14.25" customHeight="1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ht="14.25" customHeight="1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ht="14.25" customHeight="1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ht="14.25" customHeight="1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ht="14.25" customHeight="1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ht="14.25" customHeight="1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ht="14.25" customHeight="1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ht="14.25" customHeight="1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ht="14.25" customHeight="1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ht="14.25" customHeight="1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ht="14.25" customHeight="1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ht="14.25" customHeight="1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ht="14.25" customHeight="1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ht="14.25" customHeight="1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ht="14.25" customHeight="1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ht="14.25" customHeight="1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ht="14.25" customHeight="1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ht="14.25" customHeight="1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ht="14.25" customHeight="1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ht="14.25" customHeight="1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ht="14.25" customHeight="1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ht="14.25" customHeight="1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ht="14.25" customHeight="1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ht="14.25" customHeight="1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ht="14.25" customHeight="1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ht="14.25" customHeight="1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ht="14.25" customHeight="1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ht="14.25" customHeight="1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ht="14.25" customHeight="1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ht="14.25" customHeight="1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ht="14.25" customHeight="1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ht="14.25" customHeight="1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ht="14.25" customHeight="1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ht="14.25" customHeight="1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ht="14.25" customHeight="1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ht="14.25" customHeight="1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ht="14.25" customHeight="1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ht="14.25" customHeight="1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ht="14.25" customHeight="1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ht="14.25" customHeight="1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ht="14.25" customHeight="1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ht="14.25" customHeight="1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ht="14.25" customHeight="1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ht="14.25" customHeight="1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ht="14.25" customHeight="1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ht="14.25" customHeight="1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ht="14.25" customHeight="1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ht="14.25" customHeight="1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ht="14.25" customHeight="1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ht="14.25" customHeight="1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ht="14.25" customHeight="1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ht="14.25" customHeight="1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ht="14.25" customHeight="1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ht="14.25" customHeight="1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ht="14.25" customHeight="1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ht="14.25" customHeight="1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ht="14.25" customHeight="1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ht="14.25" customHeight="1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ht="14.25" customHeight="1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ht="14.25" customHeight="1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ht="14.25" customHeight="1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ht="14.25" customHeight="1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ht="14.25" customHeight="1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ht="14.25" customHeight="1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ht="14.25" customHeight="1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ht="14.25" customHeight="1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ht="14.25" customHeight="1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ht="14.25" customHeight="1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ht="14.25" customHeight="1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ht="14.25" customHeight="1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ht="14.25" customHeight="1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ht="14.25" customHeight="1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ht="14.25" customHeight="1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ht="14.25" customHeight="1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ht="14.25" customHeight="1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ht="14.25" customHeight="1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ht="14.25" customHeight="1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ht="14.25" customHeight="1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ht="14.25" customHeight="1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ht="14.25" customHeight="1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ht="14.25" customHeight="1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ht="14.25" customHeight="1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ht="14.25" customHeight="1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ht="14.25" customHeight="1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ht="14.25" customHeight="1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ht="14.25" customHeight="1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ht="14.25" customHeight="1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ht="14.25" customHeight="1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ht="14.25" customHeight="1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ht="14.25" customHeight="1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ht="14.25" customHeight="1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ht="14.25" customHeight="1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ht="14.25" customHeight="1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ht="14.25" customHeight="1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ht="14.25" customHeight="1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ht="14.25" customHeight="1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ht="14.25" customHeight="1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ht="14.25" customHeight="1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ht="14.25" customHeight="1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ht="14.25" customHeight="1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ht="14.25" customHeight="1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ht="14.25" customHeight="1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ht="14.25" customHeight="1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ht="14.25" customHeight="1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ht="14.25" customHeight="1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ht="14.25" customHeight="1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ht="14.25" customHeight="1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ht="14.25" customHeight="1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ht="14.25" customHeight="1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ht="14.25" customHeight="1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ht="14.25" customHeight="1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ht="14.25" customHeight="1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4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ht="14.25" customHeight="1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4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ht="14.25" customHeight="1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4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ht="14.25" customHeight="1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4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ht="14.25" customHeight="1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4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ht="14.25" customHeight="1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4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ht="14.25" customHeight="1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4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ht="14.25" customHeight="1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4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ht="14.25" customHeight="1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4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ht="14.25" customHeight="1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4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ht="14.25" customHeight="1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4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ht="14.25" customHeight="1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4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ht="14.25" customHeight="1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4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ht="14.25" customHeight="1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4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ht="14.25" customHeight="1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4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ht="14.25" customHeight="1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4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ht="14.25" customHeight="1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ht="14.25" customHeight="1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4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ht="14.25" customHeight="1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4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ht="14.25" customHeight="1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4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ht="14.25" customHeight="1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4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ht="14.25" customHeight="1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4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ht="14.25" customHeight="1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4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ht="14.25" customHeight="1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4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ht="14.25" customHeight="1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4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ht="14.25" customHeight="1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4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ht="14.25" customHeight="1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4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ht="14.25" customHeight="1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4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ht="14.25" customHeight="1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4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ht="14.25" customHeight="1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4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ht="14.25" customHeight="1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4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ht="14.25" customHeight="1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4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ht="14.25" customHeight="1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4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ht="14.25" customHeight="1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4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ht="14.25" customHeight="1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4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ht="14.25" customHeight="1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4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ht="14.25" customHeight="1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4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ht="14.25" customHeight="1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4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ht="14.25" customHeight="1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4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ht="14.25" customHeight="1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4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ht="14.25" customHeight="1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4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ht="14.25" customHeight="1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4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ht="14.25" customHeight="1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4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ht="14.25" customHeight="1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4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ht="14.25" customHeight="1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4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ht="14.25" customHeight="1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4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ht="14.25" customHeight="1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4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ht="14.25" customHeight="1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4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ht="14.25" customHeight="1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4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ht="14.25" customHeight="1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4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ht="14.25" customHeight="1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4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ht="14.25" customHeight="1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4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ht="14.25" customHeight="1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4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ht="14.25" customHeight="1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4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ht="14.25" customHeight="1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4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ht="14.25" customHeight="1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4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ht="14.25" customHeight="1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4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ht="14.25" customHeight="1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4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ht="14.25" customHeight="1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4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ht="14.25" customHeight="1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4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ht="14.25" customHeight="1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4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ht="14.25" customHeight="1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4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ht="14.25" customHeight="1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4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ht="14.25" customHeight="1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4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ht="14.25" customHeight="1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4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ht="14.25" customHeight="1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4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ht="14.25" customHeight="1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4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ht="14.25" customHeight="1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4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ht="14.25" customHeight="1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4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ht="14.25" customHeight="1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4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ht="14.25" customHeight="1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4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ht="14.25" customHeight="1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4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ht="14.25" customHeight="1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4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ht="14.25" customHeight="1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4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ht="14.25" customHeight="1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4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ht="14.25" customHeight="1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4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ht="14.25" customHeight="1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4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ht="14.25" customHeight="1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4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ht="14.25" customHeight="1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4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ht="14.25" customHeight="1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4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ht="14.25" customHeight="1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4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ht="14.25" customHeight="1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4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ht="14.25" customHeight="1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4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ht="14.25" customHeight="1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4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ht="14.25" customHeight="1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4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ht="14.25" customHeight="1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4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ht="14.25" customHeight="1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4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ht="14.25" customHeight="1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4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ht="14.25" customHeight="1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4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ht="14.25" customHeight="1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4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ht="14.25" customHeight="1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4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ht="14.25" customHeight="1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4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ht="14.25" customHeight="1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4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ht="14.25" customHeight="1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4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ht="14.25" customHeight="1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4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ht="14.25" customHeight="1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4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ht="14.25" customHeight="1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4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ht="14.25" customHeight="1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4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ht="14.25" customHeight="1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4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ht="14.25" customHeight="1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4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ht="14.25" customHeight="1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4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ht="14.25" customHeight="1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4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ht="14.25" customHeight="1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4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ht="14.25" customHeight="1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4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ht="14.25" customHeight="1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4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ht="14.25" customHeight="1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4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ht="14.25" customHeight="1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4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ht="14.25" customHeight="1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4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ht="14.25" customHeight="1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4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ht="14.25" customHeight="1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4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ht="14.25" customHeight="1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4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ht="14.25" customHeight="1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4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ht="14.25" customHeight="1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4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ht="14.25" customHeight="1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4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ht="14.25" customHeight="1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4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ht="14.25" customHeight="1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4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ht="14.25" customHeight="1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4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ht="14.25" customHeight="1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4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ht="14.25" customHeight="1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4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ht="14.25" customHeight="1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4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ht="14.25" customHeight="1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4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ht="14.25" customHeight="1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4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ht="14.25" customHeight="1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4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ht="14.25" customHeight="1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4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ht="14.25" customHeight="1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4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ht="14.25" customHeight="1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4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ht="14.25" customHeight="1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4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ht="14.25" customHeight="1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4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ht="14.25" customHeight="1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4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ht="14.25" customHeight="1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4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ht="14.25" customHeight="1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4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ht="14.25" customHeight="1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4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ht="14.25" customHeight="1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4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ht="14.25" customHeight="1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4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ht="14.25" customHeight="1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4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ht="14.25" customHeight="1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4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ht="14.25" customHeight="1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4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ht="14.25" customHeight="1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4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ht="14.25" customHeight="1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4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ht="14.25" customHeight="1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4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ht="14.25" customHeight="1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4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ht="14.25" customHeight="1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4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ht="14.25" customHeight="1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4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ht="14.25" customHeight="1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4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ht="14.25" customHeight="1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4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ht="14.25" customHeight="1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4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ht="14.25" customHeight="1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4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ht="14.25" customHeight="1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4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ht="14.25" customHeight="1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4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ht="14.25" customHeight="1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4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ht="14.25" customHeight="1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4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ht="14.25" customHeight="1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4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ht="14.25" customHeight="1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4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ht="14.25" customHeight="1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4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ht="14.25" customHeight="1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4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ht="14.25" customHeight="1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4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ht="14.25" customHeight="1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4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ht="14.25" customHeight="1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4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ht="14.25" customHeight="1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4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ht="14.25" customHeight="1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4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ht="14.25" customHeight="1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4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ht="14.25" customHeight="1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4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ht="14.25" customHeight="1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4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ht="14.25" customHeight="1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4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ht="14.25" customHeight="1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4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ht="14.25" customHeight="1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4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ht="14.25" customHeight="1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4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ht="14.25" customHeight="1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4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ht="14.25" customHeight="1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4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ht="14.25" customHeight="1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4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ht="14.25" customHeight="1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4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ht="14.25" customHeight="1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4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ht="14.25" customHeight="1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4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ht="14.25" customHeight="1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4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ht="14.25" customHeight="1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4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ht="14.25" customHeight="1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4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ht="14.25" customHeight="1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4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ht="14.25" customHeight="1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4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ht="14.25" customHeight="1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4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ht="14.25" customHeight="1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4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ht="14.25" customHeight="1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4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ht="14.25" customHeight="1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4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ht="14.25" customHeight="1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4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ht="14.25" customHeight="1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4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ht="14.25" customHeight="1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4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ht="14.25" customHeight="1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4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ht="14.25" customHeight="1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4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ht="14.25" customHeight="1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4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ht="14.25" customHeight="1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4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ht="14.25" customHeight="1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4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ht="14.25" customHeight="1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4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ht="14.25" customHeight="1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4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ht="14.25" customHeight="1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4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ht="14.25" customHeight="1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4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ht="14.25" customHeight="1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4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ht="14.25" customHeight="1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4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ht="14.25" customHeight="1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4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ht="14.25" customHeight="1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4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ht="14.25" customHeight="1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4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ht="14.25" customHeight="1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4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ht="14.25" customHeight="1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4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ht="14.25" customHeight="1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4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ht="14.25" customHeight="1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4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ht="14.25" customHeight="1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4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ht="14.25" customHeight="1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4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ht="14.25" customHeight="1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4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ht="14.25" customHeight="1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4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ht="14.25" customHeight="1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4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ht="14.25" customHeight="1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4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ht="14.25" customHeight="1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4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ht="14.25" customHeight="1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4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ht="14.25" customHeight="1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4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ht="14.25" customHeight="1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4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ht="14.25" customHeight="1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4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ht="14.25" customHeight="1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4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ht="14.25" customHeight="1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4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ht="14.25" customHeight="1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4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ht="14.25" customHeight="1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4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ht="14.25" customHeight="1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4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ht="14.25" customHeight="1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4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ht="14.25" customHeight="1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4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ht="14.25" customHeight="1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4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ht="14.25" customHeight="1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4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ht="14.25" customHeight="1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4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ht="14.25" customHeight="1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4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ht="14.25" customHeight="1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4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ht="14.25" customHeight="1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4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ht="14.25" customHeight="1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4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ht="14.25" customHeight="1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4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ht="14.25" customHeight="1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4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ht="14.25" customHeight="1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4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ht="14.25" customHeight="1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4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ht="14.25" customHeight="1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4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ht="14.25" customHeight="1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4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ht="14.25" customHeight="1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4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ht="14.25" customHeight="1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4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ht="14.25" customHeight="1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4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ht="14.25" customHeight="1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4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ht="14.25" customHeight="1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4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ht="14.25" customHeight="1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4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ht="14.25" customHeight="1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4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ht="14.25" customHeight="1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4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ht="14.25" customHeight="1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4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ht="14.25" customHeight="1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4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ht="14.25" customHeight="1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4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ht="14.25" customHeight="1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4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ht="14.25" customHeight="1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4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ht="14.25" customHeight="1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4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ht="14.25" customHeight="1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4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ht="14.25" customHeight="1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4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ht="14.25" customHeight="1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4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ht="14.25" customHeight="1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4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ht="14.25" customHeight="1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4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ht="14.25" customHeight="1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4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ht="14.25" customHeight="1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4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ht="14.25" customHeight="1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4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ht="14.25" customHeight="1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4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ht="14.25" customHeight="1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4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ht="14.25" customHeight="1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4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ht="14.25" customHeight="1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4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ht="14.25" customHeight="1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4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ht="14.25" customHeight="1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4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ht="14.25" customHeight="1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4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ht="14.25" customHeight="1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4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ht="14.25" customHeight="1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4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ht="14.25" customHeight="1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4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ht="14.25" customHeight="1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4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ht="14.25" customHeight="1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4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ht="14.25" customHeight="1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4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ht="14.25" customHeight="1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4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ht="14.25" customHeight="1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4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ht="14.25" customHeight="1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4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ht="14.25" customHeight="1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4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ht="14.25" customHeight="1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4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ht="14.25" customHeight="1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4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ht="14.25" customHeight="1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4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ht="14.25" customHeight="1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4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ht="14.25" customHeight="1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4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ht="14.25" customHeight="1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4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ht="14.25" customHeight="1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4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ht="14.25" customHeight="1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4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ht="14.25" customHeight="1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4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ht="14.25" customHeight="1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4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ht="14.25" customHeight="1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4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ht="14.25" customHeight="1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4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ht="14.25" customHeight="1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4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ht="14.25" customHeight="1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4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ht="14.25" customHeight="1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4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ht="14.25" customHeight="1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4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ht="14.25" customHeight="1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4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ht="14.25" customHeight="1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4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ht="14.25" customHeight="1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4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ht="14.25" customHeight="1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4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ht="14.25" customHeight="1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4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ht="14.25" customHeight="1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4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ht="14.25" customHeight="1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4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ht="14.25" customHeight="1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4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ht="14.25" customHeight="1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4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ht="14.25" customHeight="1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4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ht="14.25" customHeight="1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4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ht="14.25" customHeight="1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4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ht="14.25" customHeight="1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4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ht="14.25" customHeight="1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4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ht="14.25" customHeight="1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4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ht="14.25" customHeight="1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4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ht="14.25" customHeight="1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4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ht="14.25" customHeight="1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4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ht="14.25" customHeight="1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4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ht="14.25" customHeight="1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4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ht="14.25" customHeight="1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4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ht="14.25" customHeight="1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4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ht="14.25" customHeight="1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4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ht="14.25" customHeight="1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4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ht="14.25" customHeight="1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4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ht="14.25" customHeight="1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4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ht="14.25" customHeight="1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4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ht="14.25" customHeight="1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4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ht="14.25" customHeight="1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4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ht="14.25" customHeight="1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4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ht="14.25" customHeight="1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4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ht="14.25" customHeight="1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4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ht="14.25" customHeight="1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4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ht="14.25" customHeight="1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4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ht="14.25" customHeight="1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4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ht="14.25" customHeight="1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4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ht="14.25" customHeight="1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4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ht="14.25" customHeight="1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4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ht="14.25" customHeight="1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4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ht="14.25" customHeight="1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4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ht="14.25" customHeight="1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4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ht="14.25" customHeight="1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4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ht="14.25" customHeight="1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4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ht="14.25" customHeight="1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4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ht="14.25" customHeight="1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4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ht="14.25" customHeight="1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4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ht="14.25" customHeight="1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4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ht="14.25" customHeight="1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4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ht="14.25" customHeight="1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4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ht="14.25" customHeight="1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4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ht="14.25" customHeight="1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4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ht="14.25" customHeight="1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4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ht="14.25" customHeight="1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4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ht="14.25" customHeight="1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4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ht="14.25" customHeight="1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4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ht="14.25" customHeight="1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4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ht="14.25" customHeight="1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4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ht="14.25" customHeight="1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4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ht="14.25" customHeight="1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4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ht="14.25" customHeight="1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4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ht="14.25" customHeight="1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4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ht="14.25" customHeight="1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4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ht="14.25" customHeight="1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4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ht="14.25" customHeight="1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4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ht="14.25" customHeight="1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4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ht="14.25" customHeight="1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4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ht="14.25" customHeight="1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4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ht="14.25" customHeight="1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4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ht="14.25" customHeight="1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4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ht="14.25" customHeight="1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4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ht="14.25" customHeight="1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4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ht="14.25" customHeight="1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4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ht="14.25" customHeight="1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4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ht="14.25" customHeight="1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4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ht="14.25" customHeight="1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4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ht="14.25" customHeight="1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4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ht="14.25" customHeight="1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4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ht="14.25" customHeight="1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4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ht="14.25" customHeight="1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4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ht="14.25" customHeight="1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4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ht="14.25" customHeight="1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4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ht="14.25" customHeight="1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4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ht="14.25" customHeight="1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4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ht="14.25" customHeight="1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4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ht="14.25" customHeight="1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4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ht="14.25" customHeight="1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4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ht="14.25" customHeight="1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4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ht="14.25" customHeight="1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4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ht="14.25" customHeight="1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4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ht="14.25" customHeight="1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4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ht="14.25" customHeight="1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4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ht="14.25" customHeight="1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4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ht="14.25" customHeight="1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4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ht="14.25" customHeight="1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4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ht="14.25" customHeight="1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4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ht="14.25" customHeight="1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4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ht="14.25" customHeight="1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4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ht="14.25" customHeight="1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4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ht="14.25" customHeight="1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4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ht="14.25" customHeight="1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4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ht="14.25" customHeight="1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4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ht="14.25" customHeight="1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4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ht="14.25" customHeight="1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4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ht="14.25" customHeight="1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4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ht="14.25" customHeight="1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4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ht="14.25" customHeight="1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4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ht="14.25" customHeight="1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4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ht="14.25" customHeight="1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4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ht="14.25" customHeight="1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4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ht="14.25" customHeight="1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4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ht="14.25" customHeight="1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4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ht="14.25" customHeight="1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4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ht="14.25" customHeight="1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4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ht="14.25" customHeight="1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4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ht="14.25" customHeight="1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4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ht="14.25" customHeight="1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4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ht="14.25" customHeight="1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4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ht="14.25" customHeight="1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4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ht="14.25" customHeight="1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4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ht="14.25" customHeight="1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4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ht="14.25" customHeight="1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4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ht="14.25" customHeight="1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4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ht="14.25" customHeight="1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4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ht="14.25" customHeight="1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4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ht="14.25" customHeight="1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4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ht="14.25" customHeight="1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4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ht="14.25" customHeight="1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4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ht="14.25" customHeight="1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4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ht="14.25" customHeight="1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4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ht="14.25" customHeight="1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4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ht="14.25" customHeight="1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4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ht="14.25" customHeight="1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4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ht="14.25" customHeight="1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4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ht="14.25" customHeight="1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4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ht="14.25" customHeight="1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4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ht="14.25" customHeight="1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4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ht="14.25" customHeight="1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4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ht="14.25" customHeight="1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4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ht="14.25" customHeight="1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4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ht="14.25" customHeight="1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4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ht="14.25" customHeight="1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4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ht="14.25" customHeight="1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4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ht="14.25" customHeight="1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4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ht="14.25" customHeight="1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4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ht="14.25" customHeight="1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4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ht="14.25" customHeight="1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4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ht="14.25" customHeight="1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4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ht="14.25" customHeight="1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4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ht="14.25" customHeight="1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4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ht="14.25" customHeight="1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4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ht="14.25" customHeight="1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4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ht="14.25" customHeight="1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4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ht="14.25" customHeight="1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4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ht="14.25" customHeight="1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4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ht="14.25" customHeight="1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4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ht="14.25" customHeight="1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4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ht="14.25" customHeight="1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4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ht="14.25" customHeight="1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4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ht="14.25" customHeight="1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4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ht="14.25" customHeight="1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4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ht="14.25" customHeight="1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4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ht="14.25" customHeight="1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4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ht="14.25" customHeight="1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4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ht="14.25" customHeight="1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4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ht="14.25" customHeight="1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4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ht="14.25" customHeight="1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4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ht="14.25" customHeight="1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4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ht="14.25" customHeight="1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4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ht="14.25" customHeight="1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4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ht="14.25" customHeight="1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4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ht="14.25" customHeight="1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4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ht="14.25" customHeight="1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4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ht="14.25" customHeight="1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4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ht="14.25" customHeight="1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4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ht="14.25" customHeight="1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4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ht="14.25" customHeight="1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4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ht="14.25" customHeight="1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4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ht="14.25" customHeight="1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4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ht="14.25" customHeight="1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4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ht="14.25" customHeight="1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4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ht="14.25" customHeight="1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4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ht="14.25" customHeight="1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4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ht="14.25" customHeight="1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4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ht="14.25" customHeight="1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4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ht="14.25" customHeight="1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4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ht="14.25" customHeight="1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4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ht="14.25" customHeight="1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4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ht="14.25" customHeight="1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4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ht="14.25" customHeight="1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4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ht="14.25" customHeight="1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4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ht="14.25" customHeight="1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4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ht="14.25" customHeight="1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4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ht="14.25" customHeight="1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4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ht="14.25" customHeight="1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4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ht="14.25" customHeight="1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4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ht="14.25" customHeight="1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4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ht="14.25" customHeight="1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4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ht="14.25" customHeight="1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4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ht="14.25" customHeight="1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4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ht="14.25" customHeight="1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4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ht="14.25" customHeight="1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4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ht="14.25" customHeight="1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4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ht="14.25" customHeight="1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4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ht="14.25" customHeight="1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4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ht="14.25" customHeight="1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4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ht="14.25" customHeight="1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4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ht="14.25" customHeight="1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4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ht="14.25" customHeight="1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4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ht="14.25" customHeight="1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4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ht="14.25" customHeight="1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4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ht="14.25" customHeight="1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4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ht="14.25" customHeight="1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4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ht="14.25" customHeight="1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4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ht="14.25" customHeight="1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4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ht="14.25" customHeight="1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4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ht="14.25" customHeight="1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4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ht="14.25" customHeight="1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4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ht="14.25" customHeight="1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4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ht="14.25" customHeight="1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4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ht="14.25" customHeight="1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4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ht="14.25" customHeight="1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4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ht="14.25" customHeight="1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4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ht="14.25" customHeight="1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4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ht="14.25" customHeight="1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4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ht="14.25" customHeight="1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4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ht="14.25" customHeight="1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4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ht="14.25" customHeight="1">
      <c r="A983" s="1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4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ht="14.25" customHeight="1">
      <c r="A984" s="1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4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ht="14.25" customHeight="1">
      <c r="A985" s="1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4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ht="14.25" customHeight="1">
      <c r="A986" s="1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4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ht="14.25" customHeight="1">
      <c r="A987" s="1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4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ht="14.25" customHeight="1">
      <c r="A988" s="1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4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ht="14.25" customHeight="1">
      <c r="A989" s="1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4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ht="14.25" customHeight="1">
      <c r="A990" s="1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4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ht="14.25" customHeight="1">
      <c r="A991" s="1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4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ht="14.25" customHeight="1">
      <c r="A992" s="1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4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ht="14.25" customHeight="1">
      <c r="A993" s="1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4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ht="14.25" customHeight="1">
      <c r="A994" s="1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4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ht="14.25" customHeight="1">
      <c r="A995" s="1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4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ht="14.25" customHeight="1">
      <c r="A996" s="1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4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ht="14.25" customHeight="1">
      <c r="A997" s="1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4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ht="14.25" customHeight="1">
      <c r="A998" s="1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4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ht="14.25" customHeight="1">
      <c r="A999" s="1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4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ht="14.25" customHeight="1">
      <c r="A1000" s="1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4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9.71"/>
    <col customWidth="1" min="3" max="3" width="10.43"/>
    <col customWidth="1" min="4" max="4" width="10.71"/>
    <col customWidth="1" min="5" max="16" width="9.71"/>
    <col customWidth="1" min="17" max="26" width="9.29"/>
  </cols>
  <sheetData>
    <row r="1" ht="14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4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14.25" customHeight="1">
      <c r="A3" s="33" t="s">
        <v>19</v>
      </c>
      <c r="B3" s="33"/>
      <c r="C3" s="33"/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33" t="s">
        <v>14</v>
      </c>
      <c r="O3" s="33" t="s">
        <v>15</v>
      </c>
      <c r="P3" s="33" t="s">
        <v>16</v>
      </c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4.25" customHeight="1">
      <c r="A4" s="34"/>
      <c r="B4" s="35" t="s">
        <v>41</v>
      </c>
      <c r="C4" s="35" t="s">
        <v>42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4.25" customHeight="1">
      <c r="A5" s="33" t="s">
        <v>43</v>
      </c>
      <c r="B5" s="36">
        <v>6.0</v>
      </c>
      <c r="C5" s="37">
        <v>150.0</v>
      </c>
      <c r="D5" s="38">
        <f t="shared" ref="D5:O5" si="1">6*0.8</f>
        <v>4.8</v>
      </c>
      <c r="E5" s="38">
        <f t="shared" si="1"/>
        <v>4.8</v>
      </c>
      <c r="F5" s="38">
        <f t="shared" si="1"/>
        <v>4.8</v>
      </c>
      <c r="G5" s="38">
        <f t="shared" si="1"/>
        <v>4.8</v>
      </c>
      <c r="H5" s="38">
        <f t="shared" si="1"/>
        <v>4.8</v>
      </c>
      <c r="I5" s="38">
        <f t="shared" si="1"/>
        <v>4.8</v>
      </c>
      <c r="J5" s="38">
        <f t="shared" si="1"/>
        <v>4.8</v>
      </c>
      <c r="K5" s="38">
        <f t="shared" si="1"/>
        <v>4.8</v>
      </c>
      <c r="L5" s="38">
        <f t="shared" si="1"/>
        <v>4.8</v>
      </c>
      <c r="M5" s="38">
        <f t="shared" si="1"/>
        <v>4.8</v>
      </c>
      <c r="N5" s="38">
        <f t="shared" si="1"/>
        <v>4.8</v>
      </c>
      <c r="O5" s="38">
        <f t="shared" si="1"/>
        <v>4.8</v>
      </c>
      <c r="P5" s="39">
        <f t="shared" ref="P5:P6" si="2">SUM(D5:O5)/12</f>
        <v>4.8</v>
      </c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4.25" customHeight="1">
      <c r="A6" s="33" t="s">
        <v>44</v>
      </c>
      <c r="B6" s="36">
        <v>1.0</v>
      </c>
      <c r="C6" s="37">
        <v>0.0</v>
      </c>
      <c r="D6" s="38">
        <v>1.0</v>
      </c>
      <c r="E6" s="38">
        <v>1.0</v>
      </c>
      <c r="F6" s="38">
        <v>1.0</v>
      </c>
      <c r="G6" s="38">
        <v>1.0</v>
      </c>
      <c r="H6" s="38">
        <v>1.0</v>
      </c>
      <c r="I6" s="38">
        <v>1.0</v>
      </c>
      <c r="J6" s="38">
        <v>1.0</v>
      </c>
      <c r="K6" s="38">
        <v>1.0</v>
      </c>
      <c r="L6" s="38">
        <v>1.0</v>
      </c>
      <c r="M6" s="38">
        <v>1.0</v>
      </c>
      <c r="N6" s="38">
        <v>1.0</v>
      </c>
      <c r="O6" s="38">
        <v>1.0</v>
      </c>
      <c r="P6" s="39">
        <f t="shared" si="2"/>
        <v>1</v>
      </c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14.25" customHeight="1">
      <c r="A8" s="33" t="s">
        <v>45</v>
      </c>
      <c r="B8" s="33"/>
      <c r="C8" s="33"/>
      <c r="D8" s="36">
        <f t="shared" ref="D8:O8" si="3">SUMPRODUCT($C$5:$C$6,D5:D6)*52/12</f>
        <v>3120</v>
      </c>
      <c r="E8" s="36">
        <f t="shared" si="3"/>
        <v>3120</v>
      </c>
      <c r="F8" s="36">
        <f t="shared" si="3"/>
        <v>3120</v>
      </c>
      <c r="G8" s="36">
        <f t="shared" si="3"/>
        <v>3120</v>
      </c>
      <c r="H8" s="36">
        <f t="shared" si="3"/>
        <v>3120</v>
      </c>
      <c r="I8" s="36">
        <f t="shared" si="3"/>
        <v>3120</v>
      </c>
      <c r="J8" s="36">
        <f t="shared" si="3"/>
        <v>3120</v>
      </c>
      <c r="K8" s="36">
        <f t="shared" si="3"/>
        <v>3120</v>
      </c>
      <c r="L8" s="36">
        <f t="shared" si="3"/>
        <v>3120</v>
      </c>
      <c r="M8" s="36">
        <f t="shared" si="3"/>
        <v>3120</v>
      </c>
      <c r="N8" s="36">
        <f t="shared" si="3"/>
        <v>3120</v>
      </c>
      <c r="O8" s="36">
        <f t="shared" si="3"/>
        <v>3120</v>
      </c>
      <c r="P8" s="36">
        <f>SUM(D8:O8)</f>
        <v>37440</v>
      </c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14.25" customHeight="1">
      <c r="A9" s="33" t="s">
        <v>46</v>
      </c>
      <c r="B9" s="33"/>
      <c r="C9" s="33"/>
      <c r="D9" s="40">
        <f t="shared" ref="D9:P9" si="4">+D5/$B$5</f>
        <v>0.8</v>
      </c>
      <c r="E9" s="40">
        <f t="shared" si="4"/>
        <v>0.8</v>
      </c>
      <c r="F9" s="40">
        <f t="shared" si="4"/>
        <v>0.8</v>
      </c>
      <c r="G9" s="40">
        <f t="shared" si="4"/>
        <v>0.8</v>
      </c>
      <c r="H9" s="40">
        <f t="shared" si="4"/>
        <v>0.8</v>
      </c>
      <c r="I9" s="40">
        <f t="shared" si="4"/>
        <v>0.8</v>
      </c>
      <c r="J9" s="40">
        <f t="shared" si="4"/>
        <v>0.8</v>
      </c>
      <c r="K9" s="40">
        <f t="shared" si="4"/>
        <v>0.8</v>
      </c>
      <c r="L9" s="40">
        <f t="shared" si="4"/>
        <v>0.8</v>
      </c>
      <c r="M9" s="40">
        <f t="shared" si="4"/>
        <v>0.8</v>
      </c>
      <c r="N9" s="40">
        <f t="shared" si="4"/>
        <v>0.8</v>
      </c>
      <c r="O9" s="40">
        <f t="shared" si="4"/>
        <v>0.8</v>
      </c>
      <c r="P9" s="40">
        <f t="shared" si="4"/>
        <v>0.8</v>
      </c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14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14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14.25" customHeight="1">
      <c r="A12" s="33" t="s">
        <v>47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14.25" customHeight="1">
      <c r="A13" s="33" t="s">
        <v>19</v>
      </c>
      <c r="B13" s="33"/>
      <c r="C13" s="33"/>
      <c r="D13" s="33" t="s">
        <v>4</v>
      </c>
      <c r="E13" s="33" t="s">
        <v>5</v>
      </c>
      <c r="F13" s="33" t="s">
        <v>6</v>
      </c>
      <c r="G13" s="33" t="s">
        <v>7</v>
      </c>
      <c r="H13" s="33" t="s">
        <v>8</v>
      </c>
      <c r="I13" s="33" t="s">
        <v>9</v>
      </c>
      <c r="J13" s="33" t="s">
        <v>10</v>
      </c>
      <c r="K13" s="33" t="s">
        <v>11</v>
      </c>
      <c r="L13" s="33" t="s">
        <v>12</v>
      </c>
      <c r="M13" s="33" t="s">
        <v>13</v>
      </c>
      <c r="N13" s="33" t="s">
        <v>14</v>
      </c>
      <c r="O13" s="33" t="s">
        <v>15</v>
      </c>
      <c r="P13" s="33" t="s">
        <v>16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14.25" customHeight="1">
      <c r="A14" s="34"/>
      <c r="B14" s="35" t="s">
        <v>41</v>
      </c>
      <c r="C14" s="35" t="s">
        <v>42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4.25" customHeight="1">
      <c r="A15" s="33" t="s">
        <v>43</v>
      </c>
      <c r="B15" s="36">
        <v>4.0</v>
      </c>
      <c r="C15" s="37">
        <v>150.0</v>
      </c>
      <c r="D15" s="38">
        <f t="shared" ref="D15:O15" si="5">4*0.8</f>
        <v>3.2</v>
      </c>
      <c r="E15" s="38">
        <f t="shared" si="5"/>
        <v>3.2</v>
      </c>
      <c r="F15" s="38">
        <f t="shared" si="5"/>
        <v>3.2</v>
      </c>
      <c r="G15" s="38">
        <f t="shared" si="5"/>
        <v>3.2</v>
      </c>
      <c r="H15" s="38">
        <f t="shared" si="5"/>
        <v>3.2</v>
      </c>
      <c r="I15" s="38">
        <f t="shared" si="5"/>
        <v>3.2</v>
      </c>
      <c r="J15" s="38">
        <f t="shared" si="5"/>
        <v>3.2</v>
      </c>
      <c r="K15" s="38">
        <f t="shared" si="5"/>
        <v>3.2</v>
      </c>
      <c r="L15" s="38">
        <f t="shared" si="5"/>
        <v>3.2</v>
      </c>
      <c r="M15" s="38">
        <f t="shared" si="5"/>
        <v>3.2</v>
      </c>
      <c r="N15" s="38">
        <f t="shared" si="5"/>
        <v>3.2</v>
      </c>
      <c r="O15" s="38">
        <f t="shared" si="5"/>
        <v>3.2</v>
      </c>
      <c r="P15" s="39">
        <f t="shared" ref="P15:P16" si="6">SUM(D15:O15)/12</f>
        <v>3.2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14.25" customHeight="1">
      <c r="A16" s="33" t="s">
        <v>44</v>
      </c>
      <c r="B16" s="36">
        <v>1.0</v>
      </c>
      <c r="C16" s="37">
        <v>0.0</v>
      </c>
      <c r="D16" s="38">
        <v>1.0</v>
      </c>
      <c r="E16" s="38">
        <v>1.0</v>
      </c>
      <c r="F16" s="38">
        <v>1.0</v>
      </c>
      <c r="G16" s="38">
        <v>1.0</v>
      </c>
      <c r="H16" s="38">
        <v>1.0</v>
      </c>
      <c r="I16" s="38">
        <v>1.0</v>
      </c>
      <c r="J16" s="38">
        <v>1.0</v>
      </c>
      <c r="K16" s="38">
        <v>1.0</v>
      </c>
      <c r="L16" s="38">
        <v>1.0</v>
      </c>
      <c r="M16" s="38">
        <v>1.0</v>
      </c>
      <c r="N16" s="38">
        <v>1.0</v>
      </c>
      <c r="O16" s="38">
        <v>1.0</v>
      </c>
      <c r="P16" s="39">
        <f t="shared" si="6"/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14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14.25" customHeight="1">
      <c r="A18" s="33" t="s">
        <v>45</v>
      </c>
      <c r="B18" s="33"/>
      <c r="C18" s="33"/>
      <c r="D18" s="36">
        <f t="shared" ref="D18:O18" si="7">SUMPRODUCT($C$5:$C$6,D15:D16)*52/12</f>
        <v>2080</v>
      </c>
      <c r="E18" s="36">
        <f t="shared" si="7"/>
        <v>2080</v>
      </c>
      <c r="F18" s="36">
        <f t="shared" si="7"/>
        <v>2080</v>
      </c>
      <c r="G18" s="36">
        <f t="shared" si="7"/>
        <v>2080</v>
      </c>
      <c r="H18" s="36">
        <f t="shared" si="7"/>
        <v>2080</v>
      </c>
      <c r="I18" s="36">
        <f t="shared" si="7"/>
        <v>2080</v>
      </c>
      <c r="J18" s="36">
        <f t="shared" si="7"/>
        <v>2080</v>
      </c>
      <c r="K18" s="36">
        <f t="shared" si="7"/>
        <v>2080</v>
      </c>
      <c r="L18" s="36">
        <f t="shared" si="7"/>
        <v>2080</v>
      </c>
      <c r="M18" s="36">
        <f t="shared" si="7"/>
        <v>2080</v>
      </c>
      <c r="N18" s="36">
        <f t="shared" si="7"/>
        <v>2080</v>
      </c>
      <c r="O18" s="36">
        <f t="shared" si="7"/>
        <v>2080</v>
      </c>
      <c r="P18" s="36">
        <f>SUM(D18:O18)</f>
        <v>24960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14.25" customHeight="1">
      <c r="A19" s="33" t="s">
        <v>46</v>
      </c>
      <c r="B19" s="33"/>
      <c r="C19" s="33"/>
      <c r="D19" s="40">
        <f t="shared" ref="D19:P19" si="8">+D15/$B$15</f>
        <v>0.8</v>
      </c>
      <c r="E19" s="40">
        <f t="shared" si="8"/>
        <v>0.8</v>
      </c>
      <c r="F19" s="40">
        <f t="shared" si="8"/>
        <v>0.8</v>
      </c>
      <c r="G19" s="40">
        <f t="shared" si="8"/>
        <v>0.8</v>
      </c>
      <c r="H19" s="40">
        <f t="shared" si="8"/>
        <v>0.8</v>
      </c>
      <c r="I19" s="40">
        <f t="shared" si="8"/>
        <v>0.8</v>
      </c>
      <c r="J19" s="40">
        <f t="shared" si="8"/>
        <v>0.8</v>
      </c>
      <c r="K19" s="40">
        <f t="shared" si="8"/>
        <v>0.8</v>
      </c>
      <c r="L19" s="40">
        <f t="shared" si="8"/>
        <v>0.8</v>
      </c>
      <c r="M19" s="40">
        <f t="shared" si="8"/>
        <v>0.8</v>
      </c>
      <c r="N19" s="40">
        <f t="shared" si="8"/>
        <v>0.8</v>
      </c>
      <c r="O19" s="40">
        <f t="shared" si="8"/>
        <v>0.8</v>
      </c>
      <c r="P19" s="40">
        <f t="shared" si="8"/>
        <v>0.8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14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4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14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14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4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14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4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4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4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4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4.2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4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4.2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4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4.2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4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4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4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4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4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4.2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4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4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4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4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4.2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4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4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4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4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4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4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4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4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4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4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4.2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4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4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4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4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4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4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4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4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4.2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4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4.2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4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4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4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4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4.2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4.2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4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4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4.2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4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4.2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4.2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4.2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4.2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4.2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4.2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4.2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4.2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4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4.2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4.2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4.2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4.2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4.2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4.2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4.2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4.2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4.2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4.2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4.2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4.2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4.2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4.2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4.2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4.2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4.2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4.2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4.2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4.2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4.2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4.2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4.2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4.2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4.2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4.2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4.2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4.2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4.2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4.2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4.2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4.2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4.2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4.2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4.2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4.2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4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4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4.2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4.2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4.2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4.2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4.2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4.2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4.2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4.2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4.2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4.2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4.2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4.2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4.2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4.2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4.2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4.2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4.2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4.2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4.2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4.2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4.2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4.2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4.2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4.2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4.2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4.2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4.2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4.2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4.2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4.2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4.2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4.2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4.2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4.2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4.2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4.2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4.2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4.2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4.2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4.2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4.2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4.2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4.2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4.2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4.2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4.2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4.2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4.2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4.2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4.2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4.2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4.2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4.2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4.2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4.2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4.2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4.2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4.2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4.2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4.2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4.2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4.2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4.2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4.2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4.2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4.2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4.2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4.2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4.2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4.2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4.2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4.2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4.2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4.2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4.2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4.2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4.2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4.2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4.2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4.2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4.2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4.2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4.2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4.2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4.2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4.2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4.2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4.2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4.2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4.2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4.2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4.2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4.2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4.2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4.2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4.2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4.2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4.2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4.2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4.2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4.2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4.2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4.2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4.2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4.2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4.2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4.2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4.2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4.2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4.2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4.2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4.2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4.2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4.2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4.2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4.2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4.2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4.2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4.2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4.2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4.2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4.2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4.2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4.2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4.2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4.2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4.2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4.2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4.2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4.2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4.2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4.2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4.2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4.2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4.2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4.2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4.2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4.2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4.2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4.2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4.2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4.2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4.2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4.2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4.2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4.2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4.2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4.2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4.2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4.2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4.2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4.2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4.2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4.2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4.2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4.2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4.2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4.2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4.2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4.2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4.2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4.2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4.2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4.2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4.2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4.2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4.2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4.2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4.2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4.2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4.2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4.2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4.2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4.2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4.2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4.2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4.2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4.2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4.2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4.2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4.2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4.2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4.2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4.2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4.2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4.2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4.2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4.2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4.2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4.2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4.2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4.2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4.2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4.2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4.2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4.2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4.2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4.2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4.2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4.2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4.2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4.2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4.2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4.2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4.2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4.2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4.2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4.2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4.2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4.2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4.2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4.2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4.2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4.2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4.2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4.2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4.2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4.2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4.2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4.2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4.2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4.2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4.2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4.2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4.2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4.2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4.2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4.2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4.2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4.2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4.2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4.2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4.2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4.2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4.2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4.2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4.2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4.2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4.2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4.2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4.2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4.2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4.2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4.2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4.2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4.2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4.2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4.2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4.2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4.2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4.2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4.2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4.2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4.2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4.2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4.2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4.2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4.2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4.2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4.2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4.2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4.2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4.2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4.2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4.2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4.2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4.2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4.2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4.2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4.2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4.2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4.2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4.2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4.2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4.2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4.2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4.2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4.2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4.2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4.2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4.2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4.2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4.2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4.2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4.2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4.2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4.2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4.2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4.2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4.2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4.2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4.2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4.2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4.2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4.2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4.2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4.2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4.2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4.2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4.2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4.2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4.2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4.2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4.2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4.2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4.2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4.2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4.2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4.2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4.2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4.2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4.2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4.2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4.2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4.2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4.2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4.2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4.2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4.2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4.2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4.2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4.2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4.2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4.2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4.2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4.2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4.2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4.2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4.2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4.2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4.2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4.2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4.2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4.2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4.2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4.2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4.2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4.2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4.2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4.2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4.2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4.2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4.2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4.2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4.2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4.2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4.2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4.2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4.2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4.2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4.2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4.2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4.2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4.2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4.2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4.2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4.2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4.2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4.2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4.2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4.2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4.2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4.2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4.2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4.2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4.2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4.2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4.2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4.2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4.2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4.2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4.2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4.2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4.2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4.2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4.2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4.2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4.2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4.2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4.2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4.2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4.2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4.2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4.2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4.2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4.2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4.2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4.2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4.2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4.2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4.2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4.2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4.2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4.2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4.2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4.2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4.2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4.2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4.2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4.2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4.2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4.2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4.2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4.2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4.2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4.2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4.2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4.2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4.2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4.2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4.2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4.2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4.2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4.2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4.2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4.2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4.2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4.2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4.2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4.2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4.2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4.2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4.2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4.2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4.2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4.2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4.2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4.2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4.2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4.2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4.2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4.2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4.2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4.2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4.2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4.2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4.2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4.2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4.2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4.2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4.2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4.2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4.2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4.2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4.2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4.2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4.2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4.2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4.2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4.2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4.2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4.2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4.2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4.2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4.2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4.2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4.2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4.2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4.2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4.2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4.2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4.2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4.2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4.2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4.2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4.2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4.2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4.2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4.2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4.2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4.2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4.2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4.2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4.2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4.2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4.2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4.2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4.2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4.2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4.2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4.2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4.2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4.2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4.2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4.2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4.2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4.2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4.2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4.2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4.2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4.2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4.2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4.2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4.2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4.2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4.2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4.2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4.2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4.2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4.2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4.2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4.2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4.2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4.2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4.2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4.2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4.2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4.2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4.2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4.2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4.2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4.2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4.2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4.2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4.2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4.2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4.2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4.2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4.2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4.2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4.2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4.2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4.2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4.2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4.2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4.2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4.2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4.2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4.2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4.2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4.2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4.2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4.2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4.2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4.2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4.2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4.2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4.2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4.2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4.2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4.2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4.2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4.2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4.2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4.2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4.2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4.2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4.2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4.2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4.2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4.2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4.2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4.2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4.2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4.2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4.2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4.2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4.2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4.2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4.2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4.2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4.2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4.2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4.2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4.2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4.2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4.2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4.2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4.2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4.2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4.2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4.2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4.2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4.2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4.2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4.2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4.2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4.2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4.2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4.2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4.2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4.2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4.2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4.2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4.2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4.2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4.2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4.2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4.2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4.2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4.2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4.2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4.2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4.2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4.2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4.2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4.2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4.2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4.2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4.2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4.2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4.2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4.2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4.2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4.2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4.2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4.2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4.2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4.2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4.2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4.2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4.2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4.2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4.2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4.2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4.2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4.2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4.2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4.2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4.2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4.2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4.2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4.2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4.2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4.2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4.2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4.2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4.2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4.2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4.2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4.2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4.2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4.2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4.2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4.2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4.2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4.2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4.2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4.2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4.2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4.2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4.2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4.2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4.2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4.2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4.2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4.2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4.2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4.2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4.2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4.2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4.2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4.2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4.2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4.2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4.2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4.2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4.2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4.2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4.2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4.2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4.2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4.2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4.2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4.2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4.2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4.2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4.2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4.2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4.2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4.2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4.2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4.2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4.2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4.2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4.2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4.2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4.2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4.2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4.2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4.2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4.2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4.2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4.2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4.2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4.2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4.2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4.2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4.2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4.2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4.2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4.2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4.2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4.2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4.2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4.2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4.2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4.2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4.2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4.2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4.2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4.2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4.2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4.2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4.2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4.2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4.2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4.2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4.2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4.2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4.2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4.2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4.2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4.2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4.2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4.2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4.2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4.2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4.2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4.2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4.2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4.2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4.2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4.2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4.2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4.2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4.2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4.2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4.2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4.2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4.2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4.2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4.2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4.2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4.2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4.2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4.2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4.2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4.2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4.2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4.2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4.2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4.2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4.2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4.2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4.2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4.2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4.2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4.2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4.2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4.2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4.2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4.2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4.2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4.2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4.2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4.2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4.2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4.2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14.2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14.2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14.2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14.2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14.2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2020-12-02T18:01:55Z</dcterms:created>
  <dc:creator>Intuit Quickbooks</dc:creator>
</cp:coreProperties>
</file>