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powers/Desktop/Equity alliance/"/>
    </mc:Choice>
  </mc:AlternateContent>
  <xr:revisionPtr revIDLastSave="0" documentId="13_ncr:1_{4BF75524-FEDA-0444-A9CB-73B1F65C9C83}" xr6:coauthVersionLast="47" xr6:coauthVersionMax="47" xr10:uidLastSave="{00000000-0000-0000-0000-000000000000}"/>
  <bookViews>
    <workbookView xWindow="1120" yWindow="880" windowWidth="27680" windowHeight="15760" xr2:uid="{3A163D04-BC5D-A04C-B4B7-F7A3ADA9C89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2" i="1"/>
  <c r="L52" i="1"/>
  <c r="K52" i="1"/>
  <c r="J52" i="1"/>
  <c r="I52" i="1"/>
  <c r="H52" i="1"/>
  <c r="G52" i="1"/>
  <c r="F52" i="1"/>
  <c r="E52" i="1"/>
  <c r="D52" i="1"/>
  <c r="C52" i="1"/>
  <c r="B52" i="1"/>
  <c r="N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D44" i="1"/>
  <c r="N44" i="1" s="1"/>
  <c r="M43" i="1"/>
  <c r="J43" i="1"/>
  <c r="G43" i="1"/>
  <c r="D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D30" i="1"/>
  <c r="C30" i="1"/>
  <c r="B30" i="1"/>
  <c r="N29" i="1"/>
  <c r="M28" i="1"/>
  <c r="L28" i="1"/>
  <c r="K28" i="1"/>
  <c r="J28" i="1"/>
  <c r="I28" i="1"/>
  <c r="H28" i="1"/>
  <c r="G28" i="1"/>
  <c r="F28" i="1"/>
  <c r="E28" i="1"/>
  <c r="D28" i="1"/>
  <c r="C28" i="1"/>
  <c r="B28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N22" i="1"/>
  <c r="M21" i="1"/>
  <c r="L21" i="1"/>
  <c r="K21" i="1"/>
  <c r="J21" i="1"/>
  <c r="I21" i="1"/>
  <c r="H21" i="1"/>
  <c r="G21" i="1"/>
  <c r="F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8" i="1"/>
  <c r="L8" i="1"/>
  <c r="K8" i="1"/>
  <c r="J8" i="1"/>
  <c r="I8" i="1"/>
  <c r="H8" i="1"/>
  <c r="G8" i="1"/>
  <c r="F8" i="1"/>
  <c r="E8" i="1"/>
  <c r="D8" i="1"/>
  <c r="C8" i="1"/>
  <c r="B8" i="1"/>
  <c r="H51" i="1" l="1"/>
  <c r="G51" i="1"/>
  <c r="I51" i="1"/>
  <c r="G34" i="1"/>
  <c r="G33" i="1" s="1"/>
  <c r="I34" i="1"/>
  <c r="M34" i="1"/>
  <c r="M33" i="1" s="1"/>
  <c r="N27" i="1"/>
  <c r="D34" i="1"/>
  <c r="D33" i="1" s="1"/>
  <c r="L34" i="1"/>
  <c r="N37" i="1"/>
  <c r="N48" i="1"/>
  <c r="N49" i="1"/>
  <c r="D23" i="1"/>
  <c r="E23" i="1"/>
  <c r="M23" i="1"/>
  <c r="N57" i="1"/>
  <c r="L23" i="1"/>
  <c r="I23" i="1"/>
  <c r="N20" i="1"/>
  <c r="N17" i="1"/>
  <c r="N18" i="1"/>
  <c r="M4" i="1"/>
  <c r="E12" i="1"/>
  <c r="E11" i="1" s="1"/>
  <c r="M12" i="1"/>
  <c r="M11" i="1" s="1"/>
  <c r="E4" i="1"/>
  <c r="K4" i="1"/>
  <c r="N21" i="1"/>
  <c r="N32" i="1"/>
  <c r="N56" i="1"/>
  <c r="L4" i="1"/>
  <c r="L33" i="1"/>
  <c r="H34" i="1"/>
  <c r="H33" i="1" s="1"/>
  <c r="N40" i="1"/>
  <c r="N13" i="1"/>
  <c r="N14" i="1"/>
  <c r="J12" i="1"/>
  <c r="J11" i="1" s="1"/>
  <c r="N15" i="1"/>
  <c r="N26" i="1"/>
  <c r="I33" i="1"/>
  <c r="N36" i="1"/>
  <c r="C4" i="1"/>
  <c r="N10" i="1"/>
  <c r="G12" i="1"/>
  <c r="G11" i="1" s="1"/>
  <c r="C12" i="1"/>
  <c r="C11" i="1" s="1"/>
  <c r="K12" i="1"/>
  <c r="K11" i="1" s="1"/>
  <c r="F23" i="1"/>
  <c r="N25" i="1"/>
  <c r="J23" i="1"/>
  <c r="N35" i="1"/>
  <c r="J34" i="1"/>
  <c r="J33" i="1" s="1"/>
  <c r="F34" i="1"/>
  <c r="F33" i="1" s="1"/>
  <c r="N45" i="1"/>
  <c r="N46" i="1"/>
  <c r="N47" i="1"/>
  <c r="J51" i="1"/>
  <c r="N54" i="1"/>
  <c r="N55" i="1"/>
  <c r="H4" i="1"/>
  <c r="D4" i="1"/>
  <c r="F12" i="1"/>
  <c r="F11" i="1" s="1"/>
  <c r="H12" i="1"/>
  <c r="H11" i="1" s="1"/>
  <c r="D12" i="1"/>
  <c r="D11" i="1" s="1"/>
  <c r="L12" i="1"/>
  <c r="L11" i="1" s="1"/>
  <c r="G23" i="1"/>
  <c r="C23" i="1"/>
  <c r="K23" i="1"/>
  <c r="C34" i="1"/>
  <c r="C33" i="1" s="1"/>
  <c r="K34" i="1"/>
  <c r="K33" i="1" s="1"/>
  <c r="N42" i="1"/>
  <c r="C51" i="1"/>
  <c r="K51" i="1"/>
  <c r="I12" i="1"/>
  <c r="I11" i="1" s="1"/>
  <c r="H23" i="1"/>
  <c r="N30" i="1"/>
  <c r="N41" i="1"/>
  <c r="N43" i="1"/>
  <c r="D51" i="1"/>
  <c r="L51" i="1"/>
  <c r="F4" i="1"/>
  <c r="N28" i="1"/>
  <c r="N31" i="1"/>
  <c r="E51" i="1"/>
  <c r="M51" i="1"/>
  <c r="G4" i="1"/>
  <c r="B12" i="1"/>
  <c r="F51" i="1"/>
  <c r="B23" i="1"/>
  <c r="E34" i="1"/>
  <c r="E33" i="1" s="1"/>
  <c r="N24" i="1"/>
  <c r="N8" i="1"/>
  <c r="B51" i="1"/>
  <c r="B34" i="1"/>
  <c r="N12" i="1" l="1"/>
  <c r="G7" i="1"/>
  <c r="F7" i="1"/>
  <c r="F58" i="1" s="1"/>
  <c r="F60" i="1" s="1"/>
  <c r="G58" i="1"/>
  <c r="E7" i="1"/>
  <c r="E58" i="1" s="1"/>
  <c r="E60" i="1" s="1"/>
  <c r="J4" i="1"/>
  <c r="M7" i="1"/>
  <c r="M58" i="1" s="1"/>
  <c r="M60" i="1" s="1"/>
  <c r="L7" i="1"/>
  <c r="L58" i="1" s="1"/>
  <c r="L60" i="1" s="1"/>
  <c r="D7" i="1"/>
  <c r="D58" i="1" s="1"/>
  <c r="D60" i="1" s="1"/>
  <c r="I4" i="1"/>
  <c r="I7" i="1"/>
  <c r="I58" i="1" s="1"/>
  <c r="G60" i="1"/>
  <c r="N23" i="1"/>
  <c r="H7" i="1"/>
  <c r="H58" i="1" s="1"/>
  <c r="H60" i="1" s="1"/>
  <c r="J7" i="1"/>
  <c r="J58" i="1" s="1"/>
  <c r="J60" i="1" s="1"/>
  <c r="K7" i="1"/>
  <c r="K58" i="1" s="1"/>
  <c r="K60" i="1" s="1"/>
  <c r="C7" i="1"/>
  <c r="C58" i="1" s="1"/>
  <c r="C60" i="1" s="1"/>
  <c r="N34" i="1"/>
  <c r="B33" i="1"/>
  <c r="N33" i="1" s="1"/>
  <c r="B11" i="1"/>
  <c r="N51" i="1"/>
  <c r="I60" i="1" l="1"/>
  <c r="N11" i="1"/>
  <c r="B7" i="1"/>
  <c r="B4" i="1"/>
  <c r="N7" i="1" l="1"/>
  <c r="B58" i="1"/>
  <c r="N58" i="1" s="1"/>
  <c r="B60" i="1"/>
  <c r="N4" i="1"/>
  <c r="B61" i="1" l="1"/>
  <c r="C2" i="1" s="1"/>
  <c r="C61" i="1" s="1"/>
  <c r="D2" i="1" s="1"/>
  <c r="D61" i="1" s="1"/>
  <c r="E2" i="1" s="1"/>
  <c r="E61" i="1" s="1"/>
  <c r="F2" i="1" s="1"/>
  <c r="F61" i="1" s="1"/>
  <c r="G2" i="1" s="1"/>
  <c r="G61" i="1" s="1"/>
  <c r="H2" i="1" s="1"/>
  <c r="H61" i="1" s="1"/>
  <c r="I2" i="1" s="1"/>
  <c r="I61" i="1" s="1"/>
  <c r="J2" i="1" s="1"/>
  <c r="J61" i="1" s="1"/>
  <c r="K2" i="1" s="1"/>
  <c r="K61" i="1" s="1"/>
  <c r="L2" i="1" s="1"/>
  <c r="L61" i="1" s="1"/>
  <c r="M2" i="1" s="1"/>
  <c r="M61" i="1" s="1"/>
  <c r="N2" i="1" s="1"/>
  <c r="N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tc={6C14D7E4-F32C-7140-90A2-1E3D0D004AD0}</author>
  </authors>
  <commentList>
    <comment ref="A10" authorId="0" shapeId="0" xr:uid="{2228B79E-A1E6-704D-802E-3E55BD820FC7}">
      <text>
        <r>
          <rPr>
            <sz val="10"/>
            <color rgb="FF000000"/>
            <rFont val="Calibri"/>
            <family val="2"/>
          </rPr>
          <t xml:space="preserve">$2,000 - HR Consulting for Q1
</t>
        </r>
        <r>
          <rPr>
            <sz val="10"/>
            <color rgb="FF000000"/>
            <rFont val="Calibri"/>
            <family val="2"/>
          </rPr>
          <t>$20,000 for HR/Payroll service like Paychex</t>
        </r>
      </text>
    </comment>
    <comment ref="A40" authorId="0" shapeId="0" xr:uid="{63EE478C-C821-B14F-A985-17477A117873}">
      <text>
        <r>
          <rPr>
            <sz val="10"/>
            <color rgb="FF000000"/>
            <rFont val="Calibri"/>
            <family val="2"/>
          </rPr>
          <t xml:space="preserve">$600 -- office space (only for Jan &amp; Feb; closing this out)
</t>
        </r>
        <r>
          <rPr>
            <sz val="10"/>
            <color rgb="FF000000"/>
            <rFont val="Calibri"/>
            <family val="2"/>
          </rPr>
          <t>$150 - storage space</t>
        </r>
      </text>
    </comment>
    <comment ref="A49" authorId="1" shapeId="0" xr:uid="{6C14D7E4-F32C-7140-90A2-1E3D0D004AD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line item for a specific grant to Equity Alliance for staff care and wellness</t>
      </text>
    </comment>
  </commentList>
</comments>
</file>

<file path=xl/sharedStrings.xml><?xml version="1.0" encoding="utf-8"?>
<sst xmlns="http://schemas.openxmlformats.org/spreadsheetml/2006/main" count="58" uniqueCount="58">
  <si>
    <t>Monthly Beginning Balance</t>
  </si>
  <si>
    <t>Gross Profit</t>
  </si>
  <si>
    <t>2023 Expenses</t>
  </si>
  <si>
    <t>Total Staff Expenses</t>
  </si>
  <si>
    <t>- Benefits &amp; Insurance</t>
  </si>
  <si>
    <t xml:space="preserve">    - Insurance &amp; Benefits</t>
  </si>
  <si>
    <t>- HR/Payroll Services &amp; Consulting</t>
  </si>
  <si>
    <t>- Payroll Taxes</t>
  </si>
  <si>
    <t>- Salary &amp; Wages</t>
  </si>
  <si>
    <t xml:space="preserve">    - Co-Executive Director (Tequila)</t>
  </si>
  <si>
    <t xml:space="preserve">    - Marketing &amp; Development Director (Jessica)</t>
  </si>
  <si>
    <t xml:space="preserve">    - Operations Director (Sherese)</t>
  </si>
  <si>
    <t xml:space="preserve">    - Organizing Director (vacant -- 2024 hire)</t>
  </si>
  <si>
    <t xml:space="preserve">    - West TN Regional Organizing Director (LJ)</t>
  </si>
  <si>
    <t xml:space="preserve">    - Middle TN Regional Organizing Director (RaCarol)</t>
  </si>
  <si>
    <t xml:space="preserve">    - East TN Regional Organizing Director (vacant -- 2024 hire)</t>
  </si>
  <si>
    <t xml:space="preserve">    - Special Projects Director (Tamika)</t>
  </si>
  <si>
    <t xml:space="preserve">    - Digital Organizer (vacant)</t>
  </si>
  <si>
    <t xml:space="preserve">    - Training Director (vacant)</t>
  </si>
  <si>
    <t>- Contractors</t>
  </si>
  <si>
    <t xml:space="preserve">    - Strategy Consultant (OEM)</t>
  </si>
  <si>
    <t xml:space="preserve">    - Regional Organizers (2 FT)</t>
  </si>
  <si>
    <t xml:space="preserve">    - Accounting Services (ADE Consulting)</t>
  </si>
  <si>
    <t xml:space="preserve">    - Adminstrative Assistant Services (Blipster)</t>
  </si>
  <si>
    <t xml:space="preserve">    - PR Consultant</t>
  </si>
  <si>
    <t xml:space="preserve">    - Policy Fellow (1 PT)</t>
  </si>
  <si>
    <t xml:space="preserve">    - Communications Manager</t>
  </si>
  <si>
    <t xml:space="preserve">    - Content Creation / Videography / Graphic Design</t>
  </si>
  <si>
    <t xml:space="preserve">    - Fundraising Consultant</t>
  </si>
  <si>
    <t>Core Operating Expenses</t>
  </si>
  <si>
    <t>- Taxes, Legal, &amp; Accounting</t>
  </si>
  <si>
    <t xml:space="preserve">    - Bank Charges &amp; Fees</t>
  </si>
  <si>
    <t xml:space="preserve">    - Merchant Fees</t>
  </si>
  <si>
    <t xml:space="preserve">    - Quickbooks Fees</t>
  </si>
  <si>
    <t xml:space="preserve">    - Audit</t>
  </si>
  <si>
    <t xml:space="preserve">    - Legal &amp; Professional Services</t>
  </si>
  <si>
    <t>- Rent, Lease, Insurance</t>
  </si>
  <si>
    <t>- Office Supplies</t>
  </si>
  <si>
    <t>- Printing, Postage &amp; Shipment</t>
  </si>
  <si>
    <t>- Travel</t>
  </si>
  <si>
    <t>- Meetings &amp; Registrations</t>
  </si>
  <si>
    <t>- Computer Software/ Technology Subscriptions</t>
  </si>
  <si>
    <t>- Community Sponsorships &amp; Donations</t>
  </si>
  <si>
    <t>- Membership &amp; Professional Dues</t>
  </si>
  <si>
    <t>- Professional Development ($1,000 per employee)</t>
  </si>
  <si>
    <t>- Executive Expense Account</t>
  </si>
  <si>
    <t>- Merch/Swag</t>
  </si>
  <si>
    <t>Programs &amp; Special Events</t>
  </si>
  <si>
    <t>- Policy</t>
  </si>
  <si>
    <t>- Communications</t>
  </si>
  <si>
    <t>- Organizing</t>
  </si>
  <si>
    <t>- Development</t>
  </si>
  <si>
    <t>Total Expenses</t>
  </si>
  <si>
    <t>Net Operating Income</t>
  </si>
  <si>
    <t xml:space="preserve">Net Income </t>
  </si>
  <si>
    <r>
      <t xml:space="preserve">TEA 2023 </t>
    </r>
    <r>
      <rPr>
        <sz val="15"/>
        <color rgb="FFFFFFFF"/>
        <rFont val="Century Gothic"/>
        <family val="1"/>
      </rPr>
      <t>(c3)</t>
    </r>
    <r>
      <rPr>
        <b/>
        <sz val="15"/>
        <color rgb="FFFFFFFF"/>
        <rFont val="Century Gothic"/>
        <family val="1"/>
      </rPr>
      <t xml:space="preserve"> Projected Budget</t>
    </r>
  </si>
  <si>
    <r>
      <rPr>
        <sz val="11"/>
        <color rgb="FF000000"/>
        <rFont val="Century Gothic"/>
        <family val="1"/>
      </rPr>
      <t xml:space="preserve">- </t>
    </r>
    <r>
      <rPr>
        <u/>
        <sz val="11"/>
        <color rgb="FF1155CC"/>
        <rFont val="Century Gothic"/>
        <family val="1"/>
      </rPr>
      <t>Training &amp; Leadership</t>
    </r>
  </si>
  <si>
    <t>Regranting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</si>
</sst>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5"/>
      <color rgb="FFFFFFFF"/>
      <name val="Century Gothic"/>
      <family val="1"/>
    </font>
    <font>
      <sz val="15"/>
      <color rgb="FFFFFFFF"/>
      <name val="Century Gothic"/>
      <family val="1"/>
    </font>
    <font>
      <b/>
      <sz val="9"/>
      <color rgb="FF000000"/>
      <name val="Century Gothic"/>
      <family val="1"/>
    </font>
    <font>
      <sz val="10"/>
      <color theme="1"/>
      <name val="Arial"/>
      <family val="2"/>
    </font>
    <font>
      <b/>
      <sz val="14"/>
      <color rgb="FFFFFFFF"/>
      <name val="Century Gothic"/>
      <family val="1"/>
    </font>
    <font>
      <b/>
      <sz val="11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99999"/>
      <name val="Century Gothic"/>
      <family val="1"/>
    </font>
    <font>
      <u/>
      <sz val="11"/>
      <color rgb="FF0000FF"/>
      <name val="Century Gothic"/>
      <family val="1"/>
    </font>
    <font>
      <u/>
      <sz val="11"/>
      <color rgb="FF1155CC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rgb="FF6E6E6E"/>
        <bgColor rgb="FF6E6E6E"/>
      </patternFill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0D0E2"/>
        <bgColor rgb="FFB0D0E2"/>
      </patternFill>
    </fill>
    <fill>
      <patternFill patternType="solid">
        <fgColor rgb="FFA6B727"/>
        <bgColor rgb="FFA6B727"/>
      </patternFill>
    </fill>
    <fill>
      <patternFill patternType="solid">
        <fgColor rgb="FFFFFFFF"/>
        <bgColor rgb="FFFFFFFF"/>
      </patternFill>
    </fill>
    <fill>
      <patternFill patternType="solid">
        <fgColor rgb="FFD3E070"/>
        <bgColor rgb="FFD3E070"/>
      </patternFill>
    </fill>
    <fill>
      <patternFill patternType="solid">
        <fgColor rgb="FFC6C6C6"/>
        <bgColor rgb="FFC6C6C6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5" xfId="0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5" fontId="4" fillId="0" borderId="0" xfId="0" applyNumberFormat="1" applyFont="1"/>
    <xf numFmtId="0" fontId="5" fillId="7" borderId="9" xfId="0" applyFont="1" applyFill="1" applyBorder="1" applyAlignment="1">
      <alignment wrapText="1"/>
    </xf>
    <xf numFmtId="165" fontId="4" fillId="7" borderId="10" xfId="0" applyNumberFormat="1" applyFont="1" applyFill="1" applyBorder="1"/>
    <xf numFmtId="165" fontId="4" fillId="7" borderId="11" xfId="0" applyNumberFormat="1" applyFont="1" applyFill="1" applyBorder="1"/>
    <xf numFmtId="165" fontId="4" fillId="7" borderId="12" xfId="0" applyNumberFormat="1" applyFont="1" applyFill="1" applyBorder="1"/>
    <xf numFmtId="165" fontId="4" fillId="7" borderId="9" xfId="0" applyNumberFormat="1" applyFont="1" applyFill="1" applyBorder="1"/>
    <xf numFmtId="0" fontId="3" fillId="3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10" borderId="5" xfId="0" applyFont="1" applyFill="1" applyBorder="1" applyAlignment="1">
      <alignment wrapText="1"/>
    </xf>
    <xf numFmtId="164" fontId="3" fillId="10" borderId="6" xfId="0" applyNumberFormat="1" applyFont="1" applyFill="1" applyBorder="1" applyAlignment="1">
      <alignment horizontal="center" wrapText="1"/>
    </xf>
    <xf numFmtId="164" fontId="3" fillId="10" borderId="7" xfId="0" applyNumberFormat="1" applyFont="1" applyFill="1" applyBorder="1" applyAlignment="1">
      <alignment horizontal="center" wrapText="1"/>
    </xf>
    <xf numFmtId="164" fontId="4" fillId="0" borderId="13" xfId="0" applyNumberFormat="1" applyFont="1" applyBorder="1"/>
    <xf numFmtId="0" fontId="6" fillId="5" borderId="14" xfId="0" applyFont="1" applyFill="1" applyBorder="1" applyAlignment="1">
      <alignment wrapText="1"/>
    </xf>
    <xf numFmtId="164" fontId="6" fillId="5" borderId="14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164" fontId="7" fillId="0" borderId="14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/>
    </xf>
    <xf numFmtId="0" fontId="6" fillId="6" borderId="5" xfId="0" applyFont="1" applyFill="1" applyBorder="1" applyAlignment="1">
      <alignment wrapText="1"/>
    </xf>
    <xf numFmtId="164" fontId="6" fillId="6" borderId="6" xfId="0" applyNumberFormat="1" applyFont="1" applyFill="1" applyBorder="1" applyAlignment="1">
      <alignment horizontal="center" wrapText="1"/>
    </xf>
    <xf numFmtId="164" fontId="6" fillId="6" borderId="7" xfId="0" applyNumberFormat="1" applyFont="1" applyFill="1" applyBorder="1" applyAlignment="1">
      <alignment horizontal="center" wrapText="1"/>
    </xf>
    <xf numFmtId="164" fontId="6" fillId="6" borderId="8" xfId="0" applyNumberFormat="1" applyFont="1" applyFill="1" applyBorder="1" applyAlignment="1">
      <alignment horizontal="center" wrapText="1"/>
    </xf>
    <xf numFmtId="164" fontId="6" fillId="6" borderId="5" xfId="0" applyNumberFormat="1" applyFont="1" applyFill="1" applyBorder="1" applyAlignment="1">
      <alignment horizontal="center" wrapText="1"/>
    </xf>
    <xf numFmtId="0" fontId="8" fillId="0" borderId="0" xfId="0" applyFont="1"/>
    <xf numFmtId="165" fontId="8" fillId="0" borderId="0" xfId="0" applyNumberFormat="1" applyFont="1"/>
    <xf numFmtId="4" fontId="8" fillId="0" borderId="0" xfId="0" applyNumberFormat="1" applyFont="1"/>
    <xf numFmtId="0" fontId="7" fillId="8" borderId="14" xfId="0" applyFont="1" applyFill="1" applyBorder="1" applyAlignment="1">
      <alignment wrapText="1"/>
    </xf>
    <xf numFmtId="0" fontId="10" fillId="8" borderId="14" xfId="0" applyFont="1" applyFill="1" applyBorder="1" applyAlignment="1">
      <alignment wrapText="1"/>
    </xf>
    <xf numFmtId="164" fontId="10" fillId="8" borderId="14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164" fontId="10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6" fillId="9" borderId="5" xfId="0" applyFont="1" applyFill="1" applyBorder="1" applyAlignment="1">
      <alignment wrapText="1"/>
    </xf>
    <xf numFmtId="164" fontId="6" fillId="9" borderId="6" xfId="0" applyNumberFormat="1" applyFont="1" applyFill="1" applyBorder="1" applyAlignment="1">
      <alignment horizontal="center" wrapText="1"/>
    </xf>
    <xf numFmtId="164" fontId="6" fillId="9" borderId="7" xfId="0" applyNumberFormat="1" applyFont="1" applyFill="1" applyBorder="1" applyAlignment="1">
      <alignment horizontal="center" wrapText="1"/>
    </xf>
    <xf numFmtId="164" fontId="6" fillId="9" borderId="8" xfId="0" applyNumberFormat="1" applyFont="1" applyFill="1" applyBorder="1" applyAlignment="1">
      <alignment horizontal="center" wrapText="1"/>
    </xf>
    <xf numFmtId="164" fontId="6" fillId="9" borderId="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powers/Library/Mobile%20Documents/com~apple~CloudDocs/Downloads/TEA%202023%20Master%20Operating%20Budget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cted Income &amp; Expenses (2)"/>
      <sheetName val="Expected Income &amp; Expenses"/>
      <sheetName val="2023 Budget"/>
      <sheetName val="2024 Budget - Expanded"/>
      <sheetName val="Development"/>
      <sheetName val="Organizing"/>
      <sheetName val="Communications"/>
      <sheetName val="Template"/>
      <sheetName val="Policy"/>
      <sheetName val="Training &amp; Leadership"/>
      <sheetName val="TN Black Voter Project"/>
      <sheetName val="Salaries"/>
      <sheetName val="Budget Goals 2022"/>
      <sheetName val="Fundraising Plan Template - 202"/>
      <sheetName val="CFP"/>
      <sheetName val="MNPS parent engagement "/>
      <sheetName val="Democracy Hub"/>
      <sheetName val="The Black Print"/>
      <sheetName val="Community Love Fund"/>
      <sheetName val="Dont Sell Out Norf"/>
      <sheetName val="Libertea Leaders Collective"/>
      <sheetName val="Community Mobilizer Project"/>
      <sheetName val="Black Women For TN"/>
      <sheetName val="BLACK LEADERS COLLECTIVE"/>
      <sheetName val="Copy of Organizing MidTN"/>
      <sheetName val="Copy of Organizing EastTN"/>
      <sheetName val="Copy of Communications"/>
    </sheetNames>
    <sheetDataSet>
      <sheetData sheetId="0"/>
      <sheetData sheetId="1"/>
      <sheetData sheetId="2"/>
      <sheetData sheetId="3"/>
      <sheetData sheetId="4">
        <row r="28">
          <cell r="B28">
            <v>100</v>
          </cell>
          <cell r="C28">
            <v>100</v>
          </cell>
          <cell r="D28">
            <v>5100</v>
          </cell>
          <cell r="E28">
            <v>3100</v>
          </cell>
          <cell r="F28">
            <v>3100</v>
          </cell>
          <cell r="G28">
            <v>55100</v>
          </cell>
          <cell r="H28">
            <v>53100</v>
          </cell>
          <cell r="I28">
            <v>23100</v>
          </cell>
          <cell r="J28">
            <v>10100</v>
          </cell>
          <cell r="K28">
            <v>3100</v>
          </cell>
          <cell r="L28">
            <v>100</v>
          </cell>
          <cell r="M28">
            <v>2100</v>
          </cell>
        </row>
      </sheetData>
      <sheetData sheetId="5">
        <row r="64">
          <cell r="B64">
            <v>22100</v>
          </cell>
          <cell r="C64">
            <v>1600</v>
          </cell>
          <cell r="D64">
            <v>4100</v>
          </cell>
          <cell r="E64">
            <v>19100</v>
          </cell>
          <cell r="F64">
            <v>5100</v>
          </cell>
          <cell r="G64">
            <v>37050</v>
          </cell>
          <cell r="H64">
            <v>13550</v>
          </cell>
          <cell r="I64">
            <v>7050</v>
          </cell>
          <cell r="J64">
            <v>10550</v>
          </cell>
          <cell r="K64">
            <v>12550</v>
          </cell>
          <cell r="L64">
            <v>4550</v>
          </cell>
          <cell r="M64">
            <v>2550</v>
          </cell>
        </row>
      </sheetData>
      <sheetData sheetId="6">
        <row r="43">
          <cell r="B43">
            <v>0</v>
          </cell>
          <cell r="C43">
            <v>0</v>
          </cell>
          <cell r="D43">
            <v>1001</v>
          </cell>
          <cell r="E43">
            <v>3100</v>
          </cell>
          <cell r="F43">
            <v>1600</v>
          </cell>
          <cell r="G43">
            <v>21600</v>
          </cell>
          <cell r="H43">
            <v>17600</v>
          </cell>
          <cell r="I43">
            <v>3600</v>
          </cell>
          <cell r="J43">
            <v>1600</v>
          </cell>
          <cell r="K43">
            <v>1200</v>
          </cell>
          <cell r="L43">
            <v>600</v>
          </cell>
          <cell r="M43">
            <v>1000</v>
          </cell>
        </row>
      </sheetData>
      <sheetData sheetId="7"/>
      <sheetData sheetId="8">
        <row r="61">
          <cell r="B61">
            <v>3600</v>
          </cell>
          <cell r="C61">
            <v>23000</v>
          </cell>
          <cell r="D61">
            <v>21100</v>
          </cell>
          <cell r="E61">
            <v>3600</v>
          </cell>
          <cell r="F61">
            <v>3600</v>
          </cell>
          <cell r="G61">
            <v>21100</v>
          </cell>
          <cell r="H61">
            <v>3600</v>
          </cell>
          <cell r="I61">
            <v>3600</v>
          </cell>
          <cell r="J61">
            <v>21100</v>
          </cell>
          <cell r="K61">
            <v>6600</v>
          </cell>
          <cell r="L61">
            <v>3600</v>
          </cell>
          <cell r="M61">
            <v>21100</v>
          </cell>
        </row>
      </sheetData>
      <sheetData sheetId="9">
        <row r="52">
          <cell r="B52">
            <v>2166.6666666666665</v>
          </cell>
          <cell r="C52">
            <v>89966.666666666672</v>
          </cell>
          <cell r="D52">
            <v>2166.6666666666665</v>
          </cell>
          <cell r="E52">
            <v>2166.6666666666665</v>
          </cell>
          <cell r="F52">
            <v>14966.666666666666</v>
          </cell>
          <cell r="G52">
            <v>2166.6666666666665</v>
          </cell>
          <cell r="H52">
            <v>2166.6666666666665</v>
          </cell>
          <cell r="I52">
            <v>14966.666666666666</v>
          </cell>
          <cell r="J52">
            <v>2166.6666666666665</v>
          </cell>
          <cell r="K52">
            <v>2166.6666666666665</v>
          </cell>
          <cell r="L52">
            <v>14966.666666666666</v>
          </cell>
          <cell r="M52">
            <v>2166.6666666666665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in Powers" id="{675DD984-2C66-E140-BE22-FDB238F6C33E}" userId="S::robin@americanoversight.org::1eea36b0-20d4-4fc4-8235-158286cd2f3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9" dT="2023-04-28T18:51:32.72" personId="{675DD984-2C66-E140-BE22-FDB238F6C33E}" id="{6C14D7E4-F32C-7140-90A2-1E3D0D004AD0}">
    <text>This is a line item for a specific grant to Equity Alliance for staff care and wellness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A9C3-2C0F-804B-BEEF-887D2AD7CFF0}">
  <dimension ref="A1:N61"/>
  <sheetViews>
    <sheetView tabSelected="1" workbookViewId="0">
      <selection activeCell="R43" sqref="R43"/>
    </sheetView>
  </sheetViews>
  <sheetFormatPr baseColWidth="10" defaultRowHeight="16" x14ac:dyDescent="0.2"/>
  <cols>
    <col min="1" max="1" width="39.33203125" customWidth="1"/>
    <col min="2" max="13" width="0" hidden="1" customWidth="1"/>
    <col min="14" max="14" width="35.6640625" customWidth="1"/>
  </cols>
  <sheetData>
    <row r="1" spans="1:14" ht="20" thickBot="1" x14ac:dyDescent="0.25">
      <c r="A1" s="49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40" hidden="1" thickBot="1" x14ac:dyDescent="0.25">
      <c r="A2" s="1" t="s">
        <v>0</v>
      </c>
      <c r="B2" s="2">
        <v>2164356.08</v>
      </c>
      <c r="C2" s="3" t="e">
        <f t="shared" ref="C2:N2" si="0">B61</f>
        <v>#REF!</v>
      </c>
      <c r="D2" s="3" t="e">
        <f t="shared" si="0"/>
        <v>#REF!</v>
      </c>
      <c r="E2" s="3" t="e">
        <f t="shared" si="0"/>
        <v>#REF!</v>
      </c>
      <c r="F2" s="3" t="e">
        <f t="shared" si="0"/>
        <v>#REF!</v>
      </c>
      <c r="G2" s="3" t="e">
        <f t="shared" si="0"/>
        <v>#REF!</v>
      </c>
      <c r="H2" s="4" t="e">
        <f t="shared" si="0"/>
        <v>#REF!</v>
      </c>
      <c r="I2" s="3" t="e">
        <f t="shared" si="0"/>
        <v>#REF!</v>
      </c>
      <c r="J2" s="3" t="e">
        <f t="shared" si="0"/>
        <v>#REF!</v>
      </c>
      <c r="K2" s="3" t="e">
        <f t="shared" si="0"/>
        <v>#REF!</v>
      </c>
      <c r="L2" s="3" t="e">
        <f t="shared" si="0"/>
        <v>#REF!</v>
      </c>
      <c r="M2" s="5" t="e">
        <f t="shared" si="0"/>
        <v>#REF!</v>
      </c>
      <c r="N2" s="6" t="e">
        <f t="shared" si="0"/>
        <v>#REF!</v>
      </c>
    </row>
    <row r="3" spans="1:14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7" hidden="1" thickBot="1" x14ac:dyDescent="0.25">
      <c r="A4" s="28" t="s">
        <v>1</v>
      </c>
      <c r="B4" s="29" t="e">
        <f>(#REF!)-(0)</f>
        <v>#REF!</v>
      </c>
      <c r="C4" s="30" t="e">
        <f>(#REF!)-(0)</f>
        <v>#REF!</v>
      </c>
      <c r="D4" s="30" t="e">
        <f>(#REF!)-(0)</f>
        <v>#REF!</v>
      </c>
      <c r="E4" s="30" t="e">
        <f>(#REF!)-(0)</f>
        <v>#REF!</v>
      </c>
      <c r="F4" s="30" t="e">
        <f>(#REF!)-(0)</f>
        <v>#REF!</v>
      </c>
      <c r="G4" s="30" t="e">
        <f>(#REF!)-(0)</f>
        <v>#REF!</v>
      </c>
      <c r="H4" s="30" t="e">
        <f>(#REF!)-(0)</f>
        <v>#REF!</v>
      </c>
      <c r="I4" s="30" t="e">
        <f>(#REF!)-(0)</f>
        <v>#REF!</v>
      </c>
      <c r="J4" s="30" t="e">
        <f>(#REF!)-(0)</f>
        <v>#REF!</v>
      </c>
      <c r="K4" s="30" t="e">
        <f>(#REF!)-(0)</f>
        <v>#REF!</v>
      </c>
      <c r="L4" s="30" t="e">
        <f>(#REF!)-(0)</f>
        <v>#REF!</v>
      </c>
      <c r="M4" s="31" t="e">
        <f>(#REF!)-(0)</f>
        <v>#REF!</v>
      </c>
      <c r="N4" s="32" t="e">
        <f t="shared" ref="N4" si="1">(((((((((((B4)+(C4))+(D4))+(E4))+(F4))+(G4))+(H4))+(I4))+(J4))+(K4))+(L4))+(M4)</f>
        <v>#REF!</v>
      </c>
    </row>
    <row r="5" spans="1:14" ht="17" thickBo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9" x14ac:dyDescent="0.2">
      <c r="A6" s="9" t="s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3"/>
    </row>
    <row r="7" spans="1:14" x14ac:dyDescent="0.2">
      <c r="A7" s="23" t="s">
        <v>3</v>
      </c>
      <c r="B7" s="24">
        <f t="shared" ref="B7:M7" si="2">B8+B11+B12+B23+B10</f>
        <v>69191.625</v>
      </c>
      <c r="C7" s="24">
        <f t="shared" si="2"/>
        <v>74306.833333333343</v>
      </c>
      <c r="D7" s="24">
        <f t="shared" si="2"/>
        <v>84843.708333333328</v>
      </c>
      <c r="E7" s="24">
        <f t="shared" si="2"/>
        <v>80343.708333333343</v>
      </c>
      <c r="F7" s="24">
        <f t="shared" si="2"/>
        <v>80343.708333333343</v>
      </c>
      <c r="G7" s="24">
        <f t="shared" si="2"/>
        <v>79292.25</v>
      </c>
      <c r="H7" s="24">
        <f t="shared" si="2"/>
        <v>79292.25</v>
      </c>
      <c r="I7" s="24">
        <f t="shared" si="2"/>
        <v>79292.25</v>
      </c>
      <c r="J7" s="24">
        <f t="shared" si="2"/>
        <v>79292.25</v>
      </c>
      <c r="K7" s="24">
        <f t="shared" si="2"/>
        <v>79292.25</v>
      </c>
      <c r="L7" s="24">
        <f t="shared" si="2"/>
        <v>79292.25</v>
      </c>
      <c r="M7" s="24">
        <f t="shared" si="2"/>
        <v>79292.25</v>
      </c>
      <c r="N7" s="24">
        <f t="shared" ref="N7:N58" si="3">(((((((((((B7)+(C7))+(D7))+(E7))+(F7))+(G7))+(H7))+(I7))+(J7))+(K7))+(L7))+(M7)</f>
        <v>944075.33333333337</v>
      </c>
    </row>
    <row r="8" spans="1:14" x14ac:dyDescent="0.2">
      <c r="A8" s="36" t="s">
        <v>4</v>
      </c>
      <c r="B8" s="26">
        <f t="shared" ref="B8:M8" si="4">SUM(B9)</f>
        <v>8000</v>
      </c>
      <c r="C8" s="26">
        <f t="shared" si="4"/>
        <v>8000</v>
      </c>
      <c r="D8" s="26">
        <f t="shared" si="4"/>
        <v>8000</v>
      </c>
      <c r="E8" s="26">
        <f t="shared" si="4"/>
        <v>8000</v>
      </c>
      <c r="F8" s="26">
        <f t="shared" si="4"/>
        <v>8000</v>
      </c>
      <c r="G8" s="26">
        <f t="shared" si="4"/>
        <v>8000</v>
      </c>
      <c r="H8" s="26">
        <f t="shared" si="4"/>
        <v>8000</v>
      </c>
      <c r="I8" s="26">
        <f t="shared" si="4"/>
        <v>8000</v>
      </c>
      <c r="J8" s="26">
        <f t="shared" si="4"/>
        <v>8000</v>
      </c>
      <c r="K8" s="26">
        <f t="shared" si="4"/>
        <v>8000</v>
      </c>
      <c r="L8" s="26">
        <f t="shared" si="4"/>
        <v>8000</v>
      </c>
      <c r="M8" s="26">
        <f t="shared" si="4"/>
        <v>8000</v>
      </c>
      <c r="N8" s="26">
        <f t="shared" si="3"/>
        <v>96000</v>
      </c>
    </row>
    <row r="9" spans="1:14" hidden="1" x14ac:dyDescent="0.2">
      <c r="A9" s="37" t="s">
        <v>5</v>
      </c>
      <c r="B9" s="38">
        <v>8000</v>
      </c>
      <c r="C9" s="38">
        <v>8000</v>
      </c>
      <c r="D9" s="38">
        <v>8000</v>
      </c>
      <c r="E9" s="38">
        <v>8000</v>
      </c>
      <c r="F9" s="38">
        <v>8000</v>
      </c>
      <c r="G9" s="38">
        <v>8000</v>
      </c>
      <c r="H9" s="38">
        <v>8000</v>
      </c>
      <c r="I9" s="38">
        <v>8000</v>
      </c>
      <c r="J9" s="38">
        <v>8000</v>
      </c>
      <c r="K9" s="38">
        <v>8000</v>
      </c>
      <c r="L9" s="38">
        <v>8000</v>
      </c>
      <c r="M9" s="38">
        <v>8000</v>
      </c>
      <c r="N9" s="38">
        <f t="shared" si="3"/>
        <v>96000</v>
      </c>
    </row>
    <row r="10" spans="1:14" x14ac:dyDescent="0.2">
      <c r="A10" s="36" t="s">
        <v>6</v>
      </c>
      <c r="B10" s="26">
        <f>2000</f>
        <v>2000</v>
      </c>
      <c r="C10" s="26">
        <f t="shared" ref="C10:D10" si="5">(20000/12)+2000</f>
        <v>3666.666666666667</v>
      </c>
      <c r="D10" s="26">
        <f t="shared" si="5"/>
        <v>3666.666666666667</v>
      </c>
      <c r="E10" s="26">
        <f t="shared" ref="E10:M10" si="6">20000/12</f>
        <v>1666.6666666666667</v>
      </c>
      <c r="F10" s="26">
        <f t="shared" si="6"/>
        <v>1666.6666666666667</v>
      </c>
      <c r="G10" s="26">
        <f t="shared" si="6"/>
        <v>1666.6666666666667</v>
      </c>
      <c r="H10" s="26">
        <f t="shared" si="6"/>
        <v>1666.6666666666667</v>
      </c>
      <c r="I10" s="26">
        <f t="shared" si="6"/>
        <v>1666.6666666666667</v>
      </c>
      <c r="J10" s="26">
        <f t="shared" si="6"/>
        <v>1666.6666666666667</v>
      </c>
      <c r="K10" s="26">
        <f t="shared" si="6"/>
        <v>1666.6666666666667</v>
      </c>
      <c r="L10" s="26">
        <f t="shared" si="6"/>
        <v>1666.6666666666667</v>
      </c>
      <c r="M10" s="26">
        <f t="shared" si="6"/>
        <v>1666.6666666666667</v>
      </c>
      <c r="N10" s="26">
        <f t="shared" si="3"/>
        <v>24333.333333333336</v>
      </c>
    </row>
    <row r="11" spans="1:14" x14ac:dyDescent="0.2">
      <c r="A11" s="36" t="s">
        <v>7</v>
      </c>
      <c r="B11" s="26">
        <f t="shared" ref="B11:M11" si="7">B12*0.0765</f>
        <v>2441.625</v>
      </c>
      <c r="C11" s="26">
        <f t="shared" si="7"/>
        <v>2473.5</v>
      </c>
      <c r="D11" s="26">
        <f t="shared" si="7"/>
        <v>2760.375</v>
      </c>
      <c r="E11" s="26">
        <f t="shared" si="7"/>
        <v>2760.375</v>
      </c>
      <c r="F11" s="26">
        <f t="shared" si="7"/>
        <v>2760.375</v>
      </c>
      <c r="G11" s="26">
        <f t="shared" si="7"/>
        <v>2792.25</v>
      </c>
      <c r="H11" s="26">
        <f t="shared" si="7"/>
        <v>2792.25</v>
      </c>
      <c r="I11" s="26">
        <f t="shared" si="7"/>
        <v>2792.25</v>
      </c>
      <c r="J11" s="26">
        <f t="shared" si="7"/>
        <v>2792.25</v>
      </c>
      <c r="K11" s="26">
        <f t="shared" si="7"/>
        <v>2792.25</v>
      </c>
      <c r="L11" s="26">
        <f t="shared" si="7"/>
        <v>2792.25</v>
      </c>
      <c r="M11" s="26">
        <f t="shared" si="7"/>
        <v>2792.25</v>
      </c>
      <c r="N11" s="26">
        <f t="shared" si="3"/>
        <v>32742</v>
      </c>
    </row>
    <row r="12" spans="1:14" x14ac:dyDescent="0.2">
      <c r="A12" s="25" t="s">
        <v>8</v>
      </c>
      <c r="B12" s="26">
        <f t="shared" ref="B12:M12" si="8">SUM(B13:B22)</f>
        <v>31916.666666666668</v>
      </c>
      <c r="C12" s="26">
        <f t="shared" si="8"/>
        <v>32333.333333333336</v>
      </c>
      <c r="D12" s="26">
        <f t="shared" si="8"/>
        <v>36083.333333333336</v>
      </c>
      <c r="E12" s="26">
        <f t="shared" si="8"/>
        <v>36083.333333333336</v>
      </c>
      <c r="F12" s="26">
        <f t="shared" si="8"/>
        <v>36083.333333333336</v>
      </c>
      <c r="G12" s="26">
        <f t="shared" si="8"/>
        <v>36500</v>
      </c>
      <c r="H12" s="26">
        <f t="shared" si="8"/>
        <v>36500</v>
      </c>
      <c r="I12" s="26">
        <f t="shared" si="8"/>
        <v>36500</v>
      </c>
      <c r="J12" s="26">
        <f t="shared" si="8"/>
        <v>36500</v>
      </c>
      <c r="K12" s="26">
        <f t="shared" si="8"/>
        <v>36500</v>
      </c>
      <c r="L12" s="26">
        <f t="shared" si="8"/>
        <v>36500</v>
      </c>
      <c r="M12" s="26">
        <f t="shared" si="8"/>
        <v>36500</v>
      </c>
      <c r="N12" s="26">
        <f>(((((((((((B12)+(C12))+(D12))+(E12))+(F12))+(G12))+(H12))+(I12))+(J12))+(K12))+(L12))+(M12)</f>
        <v>428000</v>
      </c>
    </row>
    <row r="13" spans="1:14" hidden="1" x14ac:dyDescent="0.2">
      <c r="A13" s="39" t="s">
        <v>9</v>
      </c>
      <c r="B13" s="40">
        <f t="shared" ref="B13:M13" si="9">115000/12</f>
        <v>9583.3333333333339</v>
      </c>
      <c r="C13" s="40">
        <f t="shared" si="9"/>
        <v>9583.3333333333339</v>
      </c>
      <c r="D13" s="40">
        <f t="shared" si="9"/>
        <v>9583.3333333333339</v>
      </c>
      <c r="E13" s="40">
        <f t="shared" si="9"/>
        <v>9583.3333333333339</v>
      </c>
      <c r="F13" s="40">
        <f t="shared" si="9"/>
        <v>9583.3333333333339</v>
      </c>
      <c r="G13" s="40">
        <f t="shared" si="9"/>
        <v>9583.3333333333339</v>
      </c>
      <c r="H13" s="40">
        <f t="shared" si="9"/>
        <v>9583.3333333333339</v>
      </c>
      <c r="I13" s="40">
        <f t="shared" si="9"/>
        <v>9583.3333333333339</v>
      </c>
      <c r="J13" s="40">
        <f t="shared" si="9"/>
        <v>9583.3333333333339</v>
      </c>
      <c r="K13" s="40">
        <f t="shared" si="9"/>
        <v>9583.3333333333339</v>
      </c>
      <c r="L13" s="40">
        <f t="shared" si="9"/>
        <v>9583.3333333333339</v>
      </c>
      <c r="M13" s="40">
        <f t="shared" si="9"/>
        <v>9583.3333333333339</v>
      </c>
      <c r="N13" s="40">
        <f t="shared" si="3"/>
        <v>114999.99999999999</v>
      </c>
    </row>
    <row r="14" spans="1:14" ht="31" hidden="1" x14ac:dyDescent="0.2">
      <c r="A14" s="39" t="s">
        <v>10</v>
      </c>
      <c r="B14" s="40">
        <f t="shared" ref="B14:M15" si="10">60000/12</f>
        <v>5000</v>
      </c>
      <c r="C14" s="40">
        <f t="shared" si="10"/>
        <v>5000</v>
      </c>
      <c r="D14" s="40">
        <f t="shared" si="10"/>
        <v>5000</v>
      </c>
      <c r="E14" s="40">
        <f t="shared" si="10"/>
        <v>5000</v>
      </c>
      <c r="F14" s="40">
        <f t="shared" si="10"/>
        <v>5000</v>
      </c>
      <c r="G14" s="40">
        <f t="shared" si="10"/>
        <v>5000</v>
      </c>
      <c r="H14" s="40">
        <f t="shared" si="10"/>
        <v>5000</v>
      </c>
      <c r="I14" s="40">
        <f t="shared" si="10"/>
        <v>5000</v>
      </c>
      <c r="J14" s="40">
        <f t="shared" si="10"/>
        <v>5000</v>
      </c>
      <c r="K14" s="40">
        <f t="shared" si="10"/>
        <v>5000</v>
      </c>
      <c r="L14" s="40">
        <f t="shared" si="10"/>
        <v>5000</v>
      </c>
      <c r="M14" s="40">
        <f t="shared" si="10"/>
        <v>5000</v>
      </c>
      <c r="N14" s="40">
        <f t="shared" si="3"/>
        <v>60000</v>
      </c>
    </row>
    <row r="15" spans="1:14" hidden="1" x14ac:dyDescent="0.2">
      <c r="A15" s="39" t="s">
        <v>11</v>
      </c>
      <c r="B15" s="40">
        <f t="shared" si="10"/>
        <v>5000</v>
      </c>
      <c r="C15" s="40">
        <f t="shared" si="10"/>
        <v>5000</v>
      </c>
      <c r="D15" s="40">
        <f t="shared" si="10"/>
        <v>5000</v>
      </c>
      <c r="E15" s="40">
        <f t="shared" si="10"/>
        <v>5000</v>
      </c>
      <c r="F15" s="40">
        <f t="shared" si="10"/>
        <v>5000</v>
      </c>
      <c r="G15" s="40">
        <f t="shared" si="10"/>
        <v>5000</v>
      </c>
      <c r="H15" s="40">
        <f t="shared" si="10"/>
        <v>5000</v>
      </c>
      <c r="I15" s="40">
        <f t="shared" si="10"/>
        <v>5000</v>
      </c>
      <c r="J15" s="40">
        <f t="shared" si="10"/>
        <v>5000</v>
      </c>
      <c r="K15" s="40">
        <f t="shared" si="10"/>
        <v>5000</v>
      </c>
      <c r="L15" s="40">
        <f t="shared" si="10"/>
        <v>5000</v>
      </c>
      <c r="M15" s="40">
        <f t="shared" si="10"/>
        <v>5000</v>
      </c>
      <c r="N15" s="40">
        <f t="shared" si="3"/>
        <v>60000</v>
      </c>
    </row>
    <row r="16" spans="1:14" ht="31" hidden="1" x14ac:dyDescent="0.2">
      <c r="A16" s="39" t="s">
        <v>12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f t="shared" si="3"/>
        <v>0</v>
      </c>
    </row>
    <row r="17" spans="1:14" ht="31" hidden="1" x14ac:dyDescent="0.2">
      <c r="A17" s="39" t="s">
        <v>13</v>
      </c>
      <c r="B17" s="40">
        <f>48000/12</f>
        <v>4000</v>
      </c>
      <c r="C17" s="40">
        <f t="shared" ref="C17:M17" si="11">50000/12</f>
        <v>4166.666666666667</v>
      </c>
      <c r="D17" s="40">
        <f t="shared" si="11"/>
        <v>4166.666666666667</v>
      </c>
      <c r="E17" s="40">
        <f t="shared" si="11"/>
        <v>4166.666666666667</v>
      </c>
      <c r="F17" s="40">
        <f t="shared" si="11"/>
        <v>4166.666666666667</v>
      </c>
      <c r="G17" s="40">
        <f t="shared" si="11"/>
        <v>4166.666666666667</v>
      </c>
      <c r="H17" s="40">
        <f t="shared" si="11"/>
        <v>4166.666666666667</v>
      </c>
      <c r="I17" s="40">
        <f t="shared" si="11"/>
        <v>4166.666666666667</v>
      </c>
      <c r="J17" s="40">
        <f t="shared" si="11"/>
        <v>4166.666666666667</v>
      </c>
      <c r="K17" s="40">
        <f t="shared" si="11"/>
        <v>4166.666666666667</v>
      </c>
      <c r="L17" s="40">
        <f t="shared" si="11"/>
        <v>4166.666666666667</v>
      </c>
      <c r="M17" s="40">
        <f t="shared" si="11"/>
        <v>4166.666666666667</v>
      </c>
      <c r="N17" s="40">
        <f t="shared" si="3"/>
        <v>49833.333333333328</v>
      </c>
    </row>
    <row r="18" spans="1:14" ht="31" hidden="1" x14ac:dyDescent="0.2">
      <c r="A18" s="39" t="s">
        <v>14</v>
      </c>
      <c r="B18" s="40">
        <f>45000/12</f>
        <v>3750</v>
      </c>
      <c r="C18" s="40">
        <f t="shared" ref="C18:M18" si="12">48000/12</f>
        <v>4000</v>
      </c>
      <c r="D18" s="40">
        <f t="shared" si="12"/>
        <v>4000</v>
      </c>
      <c r="E18" s="40">
        <f t="shared" si="12"/>
        <v>4000</v>
      </c>
      <c r="F18" s="40">
        <f t="shared" si="12"/>
        <v>4000</v>
      </c>
      <c r="G18" s="40">
        <f t="shared" si="12"/>
        <v>4000</v>
      </c>
      <c r="H18" s="40">
        <f t="shared" si="12"/>
        <v>4000</v>
      </c>
      <c r="I18" s="40">
        <f t="shared" si="12"/>
        <v>4000</v>
      </c>
      <c r="J18" s="40">
        <f t="shared" si="12"/>
        <v>4000</v>
      </c>
      <c r="K18" s="40">
        <f t="shared" si="12"/>
        <v>4000</v>
      </c>
      <c r="L18" s="40">
        <f t="shared" si="12"/>
        <v>4000</v>
      </c>
      <c r="M18" s="40">
        <f t="shared" si="12"/>
        <v>4000</v>
      </c>
      <c r="N18" s="40">
        <f t="shared" si="3"/>
        <v>47750</v>
      </c>
    </row>
    <row r="19" spans="1:14" ht="31" hidden="1" x14ac:dyDescent="0.2">
      <c r="A19" s="39" t="s">
        <v>15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f t="shared" si="3"/>
        <v>0</v>
      </c>
    </row>
    <row r="20" spans="1:14" hidden="1" x14ac:dyDescent="0.2">
      <c r="A20" s="39" t="s">
        <v>16</v>
      </c>
      <c r="B20" s="40">
        <f t="shared" ref="B20:F20" si="13">55000/12</f>
        <v>4583.333333333333</v>
      </c>
      <c r="C20" s="40">
        <f t="shared" si="13"/>
        <v>4583.333333333333</v>
      </c>
      <c r="D20" s="40">
        <f t="shared" si="13"/>
        <v>4583.333333333333</v>
      </c>
      <c r="E20" s="40">
        <f t="shared" si="13"/>
        <v>4583.333333333333</v>
      </c>
      <c r="F20" s="40">
        <f t="shared" si="13"/>
        <v>4583.333333333333</v>
      </c>
      <c r="G20" s="40">
        <f t="shared" ref="G20:M20" si="14">60000/12</f>
        <v>5000</v>
      </c>
      <c r="H20" s="40">
        <f t="shared" si="14"/>
        <v>5000</v>
      </c>
      <c r="I20" s="40">
        <f t="shared" si="14"/>
        <v>5000</v>
      </c>
      <c r="J20" s="40">
        <f t="shared" si="14"/>
        <v>5000</v>
      </c>
      <c r="K20" s="40">
        <f t="shared" si="14"/>
        <v>5000</v>
      </c>
      <c r="L20" s="40">
        <f t="shared" si="14"/>
        <v>5000</v>
      </c>
      <c r="M20" s="40">
        <f t="shared" si="14"/>
        <v>5000</v>
      </c>
      <c r="N20" s="40">
        <f t="shared" si="3"/>
        <v>57916.666666666664</v>
      </c>
    </row>
    <row r="21" spans="1:14" hidden="1" x14ac:dyDescent="0.2">
      <c r="A21" s="39" t="s">
        <v>17</v>
      </c>
      <c r="B21" s="40">
        <v>0</v>
      </c>
      <c r="C21" s="40">
        <v>0</v>
      </c>
      <c r="D21" s="40">
        <f t="shared" ref="D21:M21" si="15">45000/12</f>
        <v>3750</v>
      </c>
      <c r="E21" s="40">
        <f t="shared" si="15"/>
        <v>3750</v>
      </c>
      <c r="F21" s="40">
        <f t="shared" si="15"/>
        <v>3750</v>
      </c>
      <c r="G21" s="40">
        <f t="shared" si="15"/>
        <v>3750</v>
      </c>
      <c r="H21" s="40">
        <f t="shared" si="15"/>
        <v>3750</v>
      </c>
      <c r="I21" s="40">
        <f t="shared" si="15"/>
        <v>3750</v>
      </c>
      <c r="J21" s="40">
        <f t="shared" si="15"/>
        <v>3750</v>
      </c>
      <c r="K21" s="40">
        <f t="shared" si="15"/>
        <v>3750</v>
      </c>
      <c r="L21" s="40">
        <f t="shared" si="15"/>
        <v>3750</v>
      </c>
      <c r="M21" s="40">
        <f t="shared" si="15"/>
        <v>3750</v>
      </c>
      <c r="N21" s="40">
        <f t="shared" si="3"/>
        <v>37500</v>
      </c>
    </row>
    <row r="22" spans="1:14" hidden="1" x14ac:dyDescent="0.2">
      <c r="A22" s="39" t="s">
        <v>18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f t="shared" si="3"/>
        <v>0</v>
      </c>
    </row>
    <row r="23" spans="1:14" hidden="1" x14ac:dyDescent="0.2">
      <c r="A23" s="25" t="s">
        <v>19</v>
      </c>
      <c r="B23" s="27">
        <f t="shared" ref="B23:M23" si="16">SUM(B24:B32)</f>
        <v>24833.333333333332</v>
      </c>
      <c r="C23" s="27">
        <f t="shared" si="16"/>
        <v>27833.333333333332</v>
      </c>
      <c r="D23" s="27">
        <f t="shared" si="16"/>
        <v>34333.333333333328</v>
      </c>
      <c r="E23" s="27">
        <f t="shared" si="16"/>
        <v>31833.333333333332</v>
      </c>
      <c r="F23" s="27">
        <f t="shared" si="16"/>
        <v>31833.333333333332</v>
      </c>
      <c r="G23" s="27">
        <f t="shared" si="16"/>
        <v>30333.333333333332</v>
      </c>
      <c r="H23" s="27">
        <f t="shared" si="16"/>
        <v>30333.333333333332</v>
      </c>
      <c r="I23" s="27">
        <f t="shared" si="16"/>
        <v>30333.333333333332</v>
      </c>
      <c r="J23" s="27">
        <f t="shared" si="16"/>
        <v>30333.333333333332</v>
      </c>
      <c r="K23" s="27">
        <f t="shared" si="16"/>
        <v>30333.333333333332</v>
      </c>
      <c r="L23" s="27">
        <f t="shared" si="16"/>
        <v>30333.333333333332</v>
      </c>
      <c r="M23" s="27">
        <f t="shared" si="16"/>
        <v>30333.333333333332</v>
      </c>
      <c r="N23" s="26">
        <f t="shared" si="3"/>
        <v>362999.99999999994</v>
      </c>
    </row>
    <row r="24" spans="1:14" hidden="1" x14ac:dyDescent="0.2">
      <c r="A24" s="39" t="s">
        <v>20</v>
      </c>
      <c r="B24" s="40">
        <f t="shared" ref="B24:M24" si="17">8000</f>
        <v>8000</v>
      </c>
      <c r="C24" s="40">
        <f t="shared" si="17"/>
        <v>8000</v>
      </c>
      <c r="D24" s="40">
        <f t="shared" si="17"/>
        <v>8000</v>
      </c>
      <c r="E24" s="40">
        <f t="shared" si="17"/>
        <v>8000</v>
      </c>
      <c r="F24" s="40">
        <f t="shared" si="17"/>
        <v>8000</v>
      </c>
      <c r="G24" s="40">
        <f t="shared" si="17"/>
        <v>8000</v>
      </c>
      <c r="H24" s="40">
        <f t="shared" si="17"/>
        <v>8000</v>
      </c>
      <c r="I24" s="40">
        <f t="shared" si="17"/>
        <v>8000</v>
      </c>
      <c r="J24" s="40">
        <f t="shared" si="17"/>
        <v>8000</v>
      </c>
      <c r="K24" s="40">
        <f t="shared" si="17"/>
        <v>8000</v>
      </c>
      <c r="L24" s="40">
        <f t="shared" si="17"/>
        <v>8000</v>
      </c>
      <c r="M24" s="40">
        <f t="shared" si="17"/>
        <v>8000</v>
      </c>
      <c r="N24" s="40">
        <f t="shared" si="3"/>
        <v>96000</v>
      </c>
    </row>
    <row r="25" spans="1:14" hidden="1" x14ac:dyDescent="0.2">
      <c r="A25" s="39" t="s">
        <v>21</v>
      </c>
      <c r="B25" s="40">
        <f t="shared" ref="B25:M25" si="18">(3000)*2</f>
        <v>6000</v>
      </c>
      <c r="C25" s="40">
        <f t="shared" si="18"/>
        <v>6000</v>
      </c>
      <c r="D25" s="40">
        <f t="shared" si="18"/>
        <v>6000</v>
      </c>
      <c r="E25" s="40">
        <f t="shared" si="18"/>
        <v>6000</v>
      </c>
      <c r="F25" s="40">
        <f t="shared" si="18"/>
        <v>6000</v>
      </c>
      <c r="G25" s="40">
        <f t="shared" si="18"/>
        <v>6000</v>
      </c>
      <c r="H25" s="40">
        <f t="shared" si="18"/>
        <v>6000</v>
      </c>
      <c r="I25" s="40">
        <f t="shared" si="18"/>
        <v>6000</v>
      </c>
      <c r="J25" s="40">
        <f t="shared" si="18"/>
        <v>6000</v>
      </c>
      <c r="K25" s="40">
        <f t="shared" si="18"/>
        <v>6000</v>
      </c>
      <c r="L25" s="40">
        <f t="shared" si="18"/>
        <v>6000</v>
      </c>
      <c r="M25" s="40">
        <f t="shared" si="18"/>
        <v>6000</v>
      </c>
      <c r="N25" s="40">
        <f t="shared" si="3"/>
        <v>72000</v>
      </c>
    </row>
    <row r="26" spans="1:14" hidden="1" x14ac:dyDescent="0.2">
      <c r="A26" s="39" t="s">
        <v>22</v>
      </c>
      <c r="B26" s="40">
        <f t="shared" ref="B26:M26" si="19">20000/12</f>
        <v>1666.6666666666667</v>
      </c>
      <c r="C26" s="40">
        <f t="shared" si="19"/>
        <v>1666.6666666666667</v>
      </c>
      <c r="D26" s="40">
        <f t="shared" si="19"/>
        <v>1666.6666666666667</v>
      </c>
      <c r="E26" s="40">
        <f t="shared" si="19"/>
        <v>1666.6666666666667</v>
      </c>
      <c r="F26" s="40">
        <f t="shared" si="19"/>
        <v>1666.6666666666667</v>
      </c>
      <c r="G26" s="40">
        <f t="shared" si="19"/>
        <v>1666.6666666666667</v>
      </c>
      <c r="H26" s="40">
        <f t="shared" si="19"/>
        <v>1666.6666666666667</v>
      </c>
      <c r="I26" s="40">
        <f t="shared" si="19"/>
        <v>1666.6666666666667</v>
      </c>
      <c r="J26" s="40">
        <f t="shared" si="19"/>
        <v>1666.6666666666667</v>
      </c>
      <c r="K26" s="40">
        <f t="shared" si="19"/>
        <v>1666.6666666666667</v>
      </c>
      <c r="L26" s="40">
        <f t="shared" si="19"/>
        <v>1666.6666666666667</v>
      </c>
      <c r="M26" s="40">
        <f t="shared" si="19"/>
        <v>1666.6666666666667</v>
      </c>
      <c r="N26" s="40">
        <f t="shared" si="3"/>
        <v>20000</v>
      </c>
    </row>
    <row r="27" spans="1:14" ht="31" hidden="1" x14ac:dyDescent="0.2">
      <c r="A27" s="39" t="s">
        <v>23</v>
      </c>
      <c r="B27" s="40">
        <f t="shared" ref="B27:D27" si="20">2500</f>
        <v>2500</v>
      </c>
      <c r="C27" s="40">
        <f t="shared" si="20"/>
        <v>2500</v>
      </c>
      <c r="D27" s="40">
        <f t="shared" si="20"/>
        <v>2500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f t="shared" si="3"/>
        <v>7500</v>
      </c>
    </row>
    <row r="28" spans="1:14" hidden="1" x14ac:dyDescent="0.2">
      <c r="A28" s="39" t="s">
        <v>24</v>
      </c>
      <c r="B28" s="40">
        <f t="shared" ref="B28:M28" si="21">50000/12</f>
        <v>4166.666666666667</v>
      </c>
      <c r="C28" s="40">
        <f t="shared" si="21"/>
        <v>4166.666666666667</v>
      </c>
      <c r="D28" s="40">
        <f t="shared" si="21"/>
        <v>4166.666666666667</v>
      </c>
      <c r="E28" s="40">
        <f t="shared" si="21"/>
        <v>4166.666666666667</v>
      </c>
      <c r="F28" s="40">
        <f t="shared" si="21"/>
        <v>4166.666666666667</v>
      </c>
      <c r="G28" s="40">
        <f t="shared" si="21"/>
        <v>4166.666666666667</v>
      </c>
      <c r="H28" s="40">
        <f t="shared" si="21"/>
        <v>4166.666666666667</v>
      </c>
      <c r="I28" s="40">
        <f t="shared" si="21"/>
        <v>4166.666666666667</v>
      </c>
      <c r="J28" s="40">
        <f t="shared" si="21"/>
        <v>4166.666666666667</v>
      </c>
      <c r="K28" s="40">
        <f t="shared" si="21"/>
        <v>4166.666666666667</v>
      </c>
      <c r="L28" s="40">
        <f t="shared" si="21"/>
        <v>4166.666666666667</v>
      </c>
      <c r="M28" s="40">
        <f t="shared" si="21"/>
        <v>4166.666666666667</v>
      </c>
      <c r="N28" s="40">
        <f t="shared" si="3"/>
        <v>49999.999999999993</v>
      </c>
    </row>
    <row r="29" spans="1:14" hidden="1" x14ac:dyDescent="0.2">
      <c r="A29" s="39" t="s">
        <v>25</v>
      </c>
      <c r="B29" s="40">
        <v>0</v>
      </c>
      <c r="C29" s="40">
        <v>0</v>
      </c>
      <c r="D29" s="40">
        <v>1500</v>
      </c>
      <c r="E29" s="40">
        <v>1500</v>
      </c>
      <c r="F29" s="40">
        <v>1500</v>
      </c>
      <c r="G29" s="40">
        <v>1500</v>
      </c>
      <c r="H29" s="40">
        <v>1500</v>
      </c>
      <c r="I29" s="40">
        <v>1500</v>
      </c>
      <c r="J29" s="40">
        <v>1500</v>
      </c>
      <c r="K29" s="40">
        <v>1500</v>
      </c>
      <c r="L29" s="40">
        <v>1500</v>
      </c>
      <c r="M29" s="40">
        <v>1500</v>
      </c>
      <c r="N29" s="40">
        <f t="shared" si="3"/>
        <v>15000</v>
      </c>
    </row>
    <row r="30" spans="1:14" hidden="1" x14ac:dyDescent="0.2">
      <c r="A30" s="39" t="s">
        <v>26</v>
      </c>
      <c r="B30" s="40">
        <f t="shared" ref="B30:D30" si="22">2500</f>
        <v>2500</v>
      </c>
      <c r="C30" s="40">
        <f t="shared" si="22"/>
        <v>2500</v>
      </c>
      <c r="D30" s="40">
        <f t="shared" si="22"/>
        <v>2500</v>
      </c>
      <c r="E30" s="40">
        <v>2500</v>
      </c>
      <c r="F30" s="40">
        <v>2500</v>
      </c>
      <c r="G30" s="40">
        <v>2500</v>
      </c>
      <c r="H30" s="40">
        <v>2500</v>
      </c>
      <c r="I30" s="40">
        <v>2500</v>
      </c>
      <c r="J30" s="40">
        <v>2500</v>
      </c>
      <c r="K30" s="40">
        <v>2500</v>
      </c>
      <c r="L30" s="40">
        <v>2500</v>
      </c>
      <c r="M30" s="40">
        <v>2500</v>
      </c>
      <c r="N30" s="40">
        <f t="shared" si="3"/>
        <v>30000</v>
      </c>
    </row>
    <row r="31" spans="1:14" ht="31" hidden="1" x14ac:dyDescent="0.2">
      <c r="A31" s="39" t="s">
        <v>27</v>
      </c>
      <c r="B31" s="40">
        <v>0</v>
      </c>
      <c r="C31" s="40">
        <v>0</v>
      </c>
      <c r="D31" s="40">
        <f t="shared" ref="D31:M31" si="23">5000</f>
        <v>5000</v>
      </c>
      <c r="E31" s="40">
        <f t="shared" si="23"/>
        <v>5000</v>
      </c>
      <c r="F31" s="40">
        <f t="shared" si="23"/>
        <v>5000</v>
      </c>
      <c r="G31" s="40">
        <f t="shared" si="23"/>
        <v>5000</v>
      </c>
      <c r="H31" s="40">
        <f t="shared" si="23"/>
        <v>5000</v>
      </c>
      <c r="I31" s="40">
        <f t="shared" si="23"/>
        <v>5000</v>
      </c>
      <c r="J31" s="40">
        <f t="shared" si="23"/>
        <v>5000</v>
      </c>
      <c r="K31" s="40">
        <f t="shared" si="23"/>
        <v>5000</v>
      </c>
      <c r="L31" s="40">
        <f t="shared" si="23"/>
        <v>5000</v>
      </c>
      <c r="M31" s="40">
        <f t="shared" si="23"/>
        <v>5000</v>
      </c>
      <c r="N31" s="40">
        <f t="shared" si="3"/>
        <v>50000</v>
      </c>
    </row>
    <row r="32" spans="1:14" hidden="1" x14ac:dyDescent="0.2">
      <c r="A32" s="39" t="s">
        <v>28</v>
      </c>
      <c r="B32" s="40">
        <v>0</v>
      </c>
      <c r="C32" s="40">
        <v>3000</v>
      </c>
      <c r="D32" s="40">
        <f t="shared" ref="D32:F32" si="24">3000</f>
        <v>3000</v>
      </c>
      <c r="E32" s="40">
        <f t="shared" si="24"/>
        <v>3000</v>
      </c>
      <c r="F32" s="40">
        <f t="shared" si="24"/>
        <v>3000</v>
      </c>
      <c r="G32" s="40">
        <f t="shared" ref="G32:M32" si="25">1500</f>
        <v>1500</v>
      </c>
      <c r="H32" s="40">
        <f t="shared" si="25"/>
        <v>1500</v>
      </c>
      <c r="I32" s="40">
        <f t="shared" si="25"/>
        <v>1500</v>
      </c>
      <c r="J32" s="40">
        <f t="shared" si="25"/>
        <v>1500</v>
      </c>
      <c r="K32" s="40">
        <f t="shared" si="25"/>
        <v>1500</v>
      </c>
      <c r="L32" s="40">
        <f t="shared" si="25"/>
        <v>1500</v>
      </c>
      <c r="M32" s="40">
        <f t="shared" si="25"/>
        <v>1500</v>
      </c>
      <c r="N32" s="40">
        <f t="shared" si="3"/>
        <v>22500</v>
      </c>
    </row>
    <row r="33" spans="1:14" x14ac:dyDescent="0.2">
      <c r="A33" s="23" t="s">
        <v>29</v>
      </c>
      <c r="B33" s="24">
        <f t="shared" ref="B33:M33" si="26">B34+B40+B41+B42+B43+B44+B45+B46+B47+B48+B49+B50</f>
        <v>13475</v>
      </c>
      <c r="C33" s="24">
        <f t="shared" si="26"/>
        <v>12975</v>
      </c>
      <c r="D33" s="24">
        <f t="shared" si="26"/>
        <v>60375</v>
      </c>
      <c r="E33" s="24">
        <f t="shared" si="26"/>
        <v>12375</v>
      </c>
      <c r="F33" s="24">
        <f t="shared" si="26"/>
        <v>12375</v>
      </c>
      <c r="G33" s="24">
        <f t="shared" si="26"/>
        <v>30375</v>
      </c>
      <c r="H33" s="24">
        <f t="shared" si="26"/>
        <v>12375</v>
      </c>
      <c r="I33" s="24">
        <f t="shared" si="26"/>
        <v>14875</v>
      </c>
      <c r="J33" s="24">
        <f t="shared" si="26"/>
        <v>30375</v>
      </c>
      <c r="K33" s="24">
        <f t="shared" si="26"/>
        <v>12375</v>
      </c>
      <c r="L33" s="24">
        <f t="shared" si="26"/>
        <v>12375</v>
      </c>
      <c r="M33" s="24">
        <f t="shared" si="26"/>
        <v>30375</v>
      </c>
      <c r="N33" s="24">
        <f t="shared" si="3"/>
        <v>254700</v>
      </c>
    </row>
    <row r="34" spans="1:14" x14ac:dyDescent="0.2">
      <c r="A34" s="25" t="s">
        <v>30</v>
      </c>
      <c r="B34" s="27">
        <f t="shared" ref="B34:M34" si="27">SUM(B35:B39)</f>
        <v>1341.6666666666665</v>
      </c>
      <c r="C34" s="27">
        <f t="shared" si="27"/>
        <v>841.66666666666663</v>
      </c>
      <c r="D34" s="27">
        <f t="shared" si="27"/>
        <v>30841.666666666668</v>
      </c>
      <c r="E34" s="27">
        <f t="shared" si="27"/>
        <v>841.66666666666663</v>
      </c>
      <c r="F34" s="27">
        <f t="shared" si="27"/>
        <v>841.66666666666663</v>
      </c>
      <c r="G34" s="27">
        <f t="shared" si="27"/>
        <v>841.66666666666663</v>
      </c>
      <c r="H34" s="27">
        <f t="shared" si="27"/>
        <v>841.66666666666663</v>
      </c>
      <c r="I34" s="27">
        <f t="shared" si="27"/>
        <v>3341.6666666666665</v>
      </c>
      <c r="J34" s="27">
        <f t="shared" si="27"/>
        <v>841.66666666666663</v>
      </c>
      <c r="K34" s="27">
        <f t="shared" si="27"/>
        <v>841.66666666666663</v>
      </c>
      <c r="L34" s="27">
        <f t="shared" si="27"/>
        <v>841.66666666666663</v>
      </c>
      <c r="M34" s="27">
        <f t="shared" si="27"/>
        <v>841.66666666666663</v>
      </c>
      <c r="N34" s="26">
        <f t="shared" si="3"/>
        <v>43099.999999999978</v>
      </c>
    </row>
    <row r="35" spans="1:14" hidden="1" x14ac:dyDescent="0.2">
      <c r="A35" s="39" t="s">
        <v>31</v>
      </c>
      <c r="B35" s="41">
        <f t="shared" ref="B35:M35" si="28">1500/12</f>
        <v>125</v>
      </c>
      <c r="C35" s="41">
        <f t="shared" si="28"/>
        <v>125</v>
      </c>
      <c r="D35" s="41">
        <f t="shared" si="28"/>
        <v>125</v>
      </c>
      <c r="E35" s="41">
        <f t="shared" si="28"/>
        <v>125</v>
      </c>
      <c r="F35" s="41">
        <f t="shared" si="28"/>
        <v>125</v>
      </c>
      <c r="G35" s="41">
        <f t="shared" si="28"/>
        <v>125</v>
      </c>
      <c r="H35" s="41">
        <f t="shared" si="28"/>
        <v>125</v>
      </c>
      <c r="I35" s="41">
        <f t="shared" si="28"/>
        <v>125</v>
      </c>
      <c r="J35" s="41">
        <f t="shared" si="28"/>
        <v>125</v>
      </c>
      <c r="K35" s="41">
        <f t="shared" si="28"/>
        <v>125</v>
      </c>
      <c r="L35" s="41">
        <f t="shared" si="28"/>
        <v>125</v>
      </c>
      <c r="M35" s="41">
        <f t="shared" si="28"/>
        <v>125</v>
      </c>
      <c r="N35" s="40">
        <f t="shared" si="3"/>
        <v>1500</v>
      </c>
    </row>
    <row r="36" spans="1:14" hidden="1" x14ac:dyDescent="0.2">
      <c r="A36" s="39" t="s">
        <v>32</v>
      </c>
      <c r="B36" s="41">
        <f t="shared" ref="B36:M36" si="29">8000/12</f>
        <v>666.66666666666663</v>
      </c>
      <c r="C36" s="41">
        <f t="shared" si="29"/>
        <v>666.66666666666663</v>
      </c>
      <c r="D36" s="41">
        <f t="shared" si="29"/>
        <v>666.66666666666663</v>
      </c>
      <c r="E36" s="41">
        <f t="shared" si="29"/>
        <v>666.66666666666663</v>
      </c>
      <c r="F36" s="41">
        <f t="shared" si="29"/>
        <v>666.66666666666663</v>
      </c>
      <c r="G36" s="41">
        <f t="shared" si="29"/>
        <v>666.66666666666663</v>
      </c>
      <c r="H36" s="41">
        <f t="shared" si="29"/>
        <v>666.66666666666663</v>
      </c>
      <c r="I36" s="41">
        <f t="shared" si="29"/>
        <v>666.66666666666663</v>
      </c>
      <c r="J36" s="41">
        <f t="shared" si="29"/>
        <v>666.66666666666663</v>
      </c>
      <c r="K36" s="41">
        <f t="shared" si="29"/>
        <v>666.66666666666663</v>
      </c>
      <c r="L36" s="41">
        <f t="shared" si="29"/>
        <v>666.66666666666663</v>
      </c>
      <c r="M36" s="41">
        <f t="shared" si="29"/>
        <v>666.66666666666663</v>
      </c>
      <c r="N36" s="40">
        <f t="shared" si="3"/>
        <v>8000.0000000000009</v>
      </c>
    </row>
    <row r="37" spans="1:14" hidden="1" x14ac:dyDescent="0.2">
      <c r="A37" s="39" t="s">
        <v>33</v>
      </c>
      <c r="B37" s="41">
        <f t="shared" ref="B37:M37" si="30">600/12</f>
        <v>50</v>
      </c>
      <c r="C37" s="41">
        <f t="shared" si="30"/>
        <v>50</v>
      </c>
      <c r="D37" s="41">
        <f t="shared" si="30"/>
        <v>50</v>
      </c>
      <c r="E37" s="41">
        <f t="shared" si="30"/>
        <v>50</v>
      </c>
      <c r="F37" s="41">
        <f t="shared" si="30"/>
        <v>50</v>
      </c>
      <c r="G37" s="41">
        <f t="shared" si="30"/>
        <v>50</v>
      </c>
      <c r="H37" s="41">
        <f t="shared" si="30"/>
        <v>50</v>
      </c>
      <c r="I37" s="41">
        <f t="shared" si="30"/>
        <v>50</v>
      </c>
      <c r="J37" s="41">
        <f t="shared" si="30"/>
        <v>50</v>
      </c>
      <c r="K37" s="41">
        <f t="shared" si="30"/>
        <v>50</v>
      </c>
      <c r="L37" s="41">
        <f t="shared" si="30"/>
        <v>50</v>
      </c>
      <c r="M37" s="41">
        <f t="shared" si="30"/>
        <v>50</v>
      </c>
      <c r="N37" s="40">
        <f t="shared" si="3"/>
        <v>600</v>
      </c>
    </row>
    <row r="38" spans="1:14" hidden="1" x14ac:dyDescent="0.2">
      <c r="A38" s="39" t="s">
        <v>34</v>
      </c>
      <c r="B38" s="41">
        <v>500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2500</v>
      </c>
      <c r="J38" s="41">
        <v>0</v>
      </c>
      <c r="K38" s="41">
        <v>0</v>
      </c>
      <c r="L38" s="41">
        <v>0</v>
      </c>
      <c r="M38" s="41">
        <v>0</v>
      </c>
      <c r="N38" s="40">
        <f t="shared" si="3"/>
        <v>3000</v>
      </c>
    </row>
    <row r="39" spans="1:14" hidden="1" x14ac:dyDescent="0.2">
      <c r="A39" s="39" t="s">
        <v>35</v>
      </c>
      <c r="B39" s="41">
        <v>0</v>
      </c>
      <c r="C39" s="41">
        <v>0</v>
      </c>
      <c r="D39" s="41">
        <v>30000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0">
        <f t="shared" si="3"/>
        <v>30000</v>
      </c>
    </row>
    <row r="40" spans="1:14" x14ac:dyDescent="0.2">
      <c r="A40" s="25" t="s">
        <v>36</v>
      </c>
      <c r="B40" s="27">
        <f t="shared" ref="B40:C40" si="31">150+600</f>
        <v>750</v>
      </c>
      <c r="C40" s="27">
        <f t="shared" si="31"/>
        <v>750</v>
      </c>
      <c r="D40" s="27">
        <f t="shared" ref="D40:M40" si="32">150</f>
        <v>150</v>
      </c>
      <c r="E40" s="27">
        <f t="shared" si="32"/>
        <v>150</v>
      </c>
      <c r="F40" s="27">
        <f t="shared" si="32"/>
        <v>150</v>
      </c>
      <c r="G40" s="27">
        <f t="shared" si="32"/>
        <v>150</v>
      </c>
      <c r="H40" s="27">
        <f t="shared" si="32"/>
        <v>150</v>
      </c>
      <c r="I40" s="27">
        <f t="shared" si="32"/>
        <v>150</v>
      </c>
      <c r="J40" s="27">
        <f t="shared" si="32"/>
        <v>150</v>
      </c>
      <c r="K40" s="27">
        <f t="shared" si="32"/>
        <v>150</v>
      </c>
      <c r="L40" s="27">
        <f t="shared" si="32"/>
        <v>150</v>
      </c>
      <c r="M40" s="27">
        <f t="shared" si="32"/>
        <v>150</v>
      </c>
      <c r="N40" s="26">
        <f t="shared" si="3"/>
        <v>3000</v>
      </c>
    </row>
    <row r="41" spans="1:14" x14ac:dyDescent="0.2">
      <c r="A41" s="25" t="s">
        <v>37</v>
      </c>
      <c r="B41" s="27">
        <f t="shared" ref="B41:M41" si="33">600/12</f>
        <v>50</v>
      </c>
      <c r="C41" s="27">
        <f t="shared" si="33"/>
        <v>50</v>
      </c>
      <c r="D41" s="27">
        <f t="shared" si="33"/>
        <v>50</v>
      </c>
      <c r="E41" s="27">
        <f t="shared" si="33"/>
        <v>50</v>
      </c>
      <c r="F41" s="27">
        <f t="shared" si="33"/>
        <v>50</v>
      </c>
      <c r="G41" s="27">
        <f t="shared" si="33"/>
        <v>50</v>
      </c>
      <c r="H41" s="27">
        <f t="shared" si="33"/>
        <v>50</v>
      </c>
      <c r="I41" s="27">
        <f t="shared" si="33"/>
        <v>50</v>
      </c>
      <c r="J41" s="27">
        <f t="shared" si="33"/>
        <v>50</v>
      </c>
      <c r="K41" s="27">
        <f t="shared" si="33"/>
        <v>50</v>
      </c>
      <c r="L41" s="27">
        <f t="shared" si="33"/>
        <v>50</v>
      </c>
      <c r="M41" s="27">
        <f t="shared" si="33"/>
        <v>50</v>
      </c>
      <c r="N41" s="26">
        <f t="shared" si="3"/>
        <v>600</v>
      </c>
    </row>
    <row r="42" spans="1:14" x14ac:dyDescent="0.2">
      <c r="A42" s="25" t="s">
        <v>38</v>
      </c>
      <c r="B42" s="27">
        <f t="shared" ref="B42:M42" si="34">30000/12</f>
        <v>2500</v>
      </c>
      <c r="C42" s="27">
        <f t="shared" si="34"/>
        <v>2500</v>
      </c>
      <c r="D42" s="27">
        <f t="shared" si="34"/>
        <v>2500</v>
      </c>
      <c r="E42" s="27">
        <f t="shared" si="34"/>
        <v>2500</v>
      </c>
      <c r="F42" s="27">
        <f t="shared" si="34"/>
        <v>2500</v>
      </c>
      <c r="G42" s="27">
        <f t="shared" si="34"/>
        <v>2500</v>
      </c>
      <c r="H42" s="27">
        <f t="shared" si="34"/>
        <v>2500</v>
      </c>
      <c r="I42" s="27">
        <f t="shared" si="34"/>
        <v>2500</v>
      </c>
      <c r="J42" s="27">
        <f t="shared" si="34"/>
        <v>2500</v>
      </c>
      <c r="K42" s="27">
        <f t="shared" si="34"/>
        <v>2500</v>
      </c>
      <c r="L42" s="27">
        <f t="shared" si="34"/>
        <v>2500</v>
      </c>
      <c r="M42" s="27">
        <f t="shared" si="34"/>
        <v>2500</v>
      </c>
      <c r="N42" s="26">
        <f t="shared" si="3"/>
        <v>30000</v>
      </c>
    </row>
    <row r="43" spans="1:14" x14ac:dyDescent="0.2">
      <c r="A43" s="25" t="s">
        <v>39</v>
      </c>
      <c r="B43" s="27">
        <v>0</v>
      </c>
      <c r="C43" s="27">
        <v>0</v>
      </c>
      <c r="D43" s="27">
        <f>10000</f>
        <v>10000</v>
      </c>
      <c r="E43" s="27">
        <v>0</v>
      </c>
      <c r="F43" s="27">
        <v>0</v>
      </c>
      <c r="G43" s="27">
        <f>10000</f>
        <v>10000</v>
      </c>
      <c r="H43" s="27">
        <v>0</v>
      </c>
      <c r="I43" s="27">
        <v>0</v>
      </c>
      <c r="J43" s="27">
        <f>10000</f>
        <v>10000</v>
      </c>
      <c r="K43" s="27">
        <v>0</v>
      </c>
      <c r="L43" s="27">
        <v>0</v>
      </c>
      <c r="M43" s="27">
        <f>10000</f>
        <v>10000</v>
      </c>
      <c r="N43" s="26">
        <f t="shared" si="3"/>
        <v>40000</v>
      </c>
    </row>
    <row r="44" spans="1:14" x14ac:dyDescent="0.2">
      <c r="A44" s="25" t="s">
        <v>40</v>
      </c>
      <c r="B44" s="27">
        <v>0</v>
      </c>
      <c r="C44" s="27">
        <v>0</v>
      </c>
      <c r="D44" s="27">
        <f>3000</f>
        <v>3000</v>
      </c>
      <c r="E44" s="27">
        <v>0</v>
      </c>
      <c r="F44" s="27">
        <v>0</v>
      </c>
      <c r="G44" s="27">
        <v>3000</v>
      </c>
      <c r="H44" s="27">
        <v>0</v>
      </c>
      <c r="I44" s="27">
        <v>0</v>
      </c>
      <c r="J44" s="27">
        <v>3000</v>
      </c>
      <c r="K44" s="27">
        <v>0</v>
      </c>
      <c r="L44" s="27">
        <v>0</v>
      </c>
      <c r="M44" s="27">
        <v>3000</v>
      </c>
      <c r="N44" s="26">
        <f t="shared" si="3"/>
        <v>12000</v>
      </c>
    </row>
    <row r="45" spans="1:14" ht="31" x14ac:dyDescent="0.2">
      <c r="A45" s="25" t="s">
        <v>41</v>
      </c>
      <c r="B45" s="27">
        <f t="shared" ref="B45:M45" si="35">20000/12</f>
        <v>1666.6666666666667</v>
      </c>
      <c r="C45" s="27">
        <f t="shared" si="35"/>
        <v>1666.6666666666667</v>
      </c>
      <c r="D45" s="27">
        <f t="shared" si="35"/>
        <v>1666.6666666666667</v>
      </c>
      <c r="E45" s="27">
        <f t="shared" si="35"/>
        <v>1666.6666666666667</v>
      </c>
      <c r="F45" s="27">
        <f t="shared" si="35"/>
        <v>1666.6666666666667</v>
      </c>
      <c r="G45" s="27">
        <f t="shared" si="35"/>
        <v>1666.6666666666667</v>
      </c>
      <c r="H45" s="27">
        <f t="shared" si="35"/>
        <v>1666.6666666666667</v>
      </c>
      <c r="I45" s="27">
        <f t="shared" si="35"/>
        <v>1666.6666666666667</v>
      </c>
      <c r="J45" s="27">
        <f t="shared" si="35"/>
        <v>1666.6666666666667</v>
      </c>
      <c r="K45" s="27">
        <f t="shared" si="35"/>
        <v>1666.6666666666667</v>
      </c>
      <c r="L45" s="27">
        <f t="shared" si="35"/>
        <v>1666.6666666666667</v>
      </c>
      <c r="M45" s="27">
        <f t="shared" si="35"/>
        <v>1666.6666666666667</v>
      </c>
      <c r="N45" s="26">
        <f t="shared" si="3"/>
        <v>20000</v>
      </c>
    </row>
    <row r="46" spans="1:14" x14ac:dyDescent="0.2">
      <c r="A46" s="25" t="s">
        <v>42</v>
      </c>
      <c r="B46" s="27">
        <f t="shared" ref="B46:M46" si="36">1000</f>
        <v>1000</v>
      </c>
      <c r="C46" s="27">
        <f t="shared" si="36"/>
        <v>1000</v>
      </c>
      <c r="D46" s="27">
        <f t="shared" si="36"/>
        <v>1000</v>
      </c>
      <c r="E46" s="27">
        <f t="shared" si="36"/>
        <v>1000</v>
      </c>
      <c r="F46" s="27">
        <f t="shared" si="36"/>
        <v>1000</v>
      </c>
      <c r="G46" s="27">
        <f t="shared" si="36"/>
        <v>1000</v>
      </c>
      <c r="H46" s="27">
        <f t="shared" si="36"/>
        <v>1000</v>
      </c>
      <c r="I46" s="27">
        <f t="shared" si="36"/>
        <v>1000</v>
      </c>
      <c r="J46" s="27">
        <f t="shared" si="36"/>
        <v>1000</v>
      </c>
      <c r="K46" s="27">
        <f t="shared" si="36"/>
        <v>1000</v>
      </c>
      <c r="L46" s="27">
        <f t="shared" si="36"/>
        <v>1000</v>
      </c>
      <c r="M46" s="27">
        <f t="shared" si="36"/>
        <v>1000</v>
      </c>
      <c r="N46" s="26">
        <f t="shared" si="3"/>
        <v>12000</v>
      </c>
    </row>
    <row r="47" spans="1:14" x14ac:dyDescent="0.2">
      <c r="A47" s="25" t="s">
        <v>43</v>
      </c>
      <c r="B47" s="27">
        <f t="shared" ref="B47:M47" si="37">(6000+8000)/12</f>
        <v>1166.6666666666667</v>
      </c>
      <c r="C47" s="27">
        <f t="shared" si="37"/>
        <v>1166.6666666666667</v>
      </c>
      <c r="D47" s="27">
        <f t="shared" si="37"/>
        <v>1166.6666666666667</v>
      </c>
      <c r="E47" s="27">
        <f t="shared" si="37"/>
        <v>1166.6666666666667</v>
      </c>
      <c r="F47" s="27">
        <f t="shared" si="37"/>
        <v>1166.6666666666667</v>
      </c>
      <c r="G47" s="27">
        <f t="shared" si="37"/>
        <v>1166.6666666666667</v>
      </c>
      <c r="H47" s="27">
        <f t="shared" si="37"/>
        <v>1166.6666666666667</v>
      </c>
      <c r="I47" s="27">
        <f t="shared" si="37"/>
        <v>1166.6666666666667</v>
      </c>
      <c r="J47" s="27">
        <f t="shared" si="37"/>
        <v>1166.6666666666667</v>
      </c>
      <c r="K47" s="27">
        <f t="shared" si="37"/>
        <v>1166.6666666666667</v>
      </c>
      <c r="L47" s="27">
        <f t="shared" si="37"/>
        <v>1166.6666666666667</v>
      </c>
      <c r="M47" s="27">
        <f t="shared" si="37"/>
        <v>1166.6666666666667</v>
      </c>
      <c r="N47" s="26">
        <f t="shared" si="3"/>
        <v>13999.999999999998</v>
      </c>
    </row>
    <row r="48" spans="1:14" ht="31" x14ac:dyDescent="0.2">
      <c r="A48" s="25" t="s">
        <v>44</v>
      </c>
      <c r="B48" s="27">
        <f t="shared" ref="B48:M48" si="38">(10*1000)/12</f>
        <v>833.33333333333337</v>
      </c>
      <c r="C48" s="27">
        <f t="shared" si="38"/>
        <v>833.33333333333337</v>
      </c>
      <c r="D48" s="27">
        <f t="shared" si="38"/>
        <v>833.33333333333337</v>
      </c>
      <c r="E48" s="27">
        <f t="shared" si="38"/>
        <v>833.33333333333337</v>
      </c>
      <c r="F48" s="27">
        <f t="shared" si="38"/>
        <v>833.33333333333337</v>
      </c>
      <c r="G48" s="27">
        <f t="shared" si="38"/>
        <v>833.33333333333337</v>
      </c>
      <c r="H48" s="27">
        <f t="shared" si="38"/>
        <v>833.33333333333337</v>
      </c>
      <c r="I48" s="27">
        <f t="shared" si="38"/>
        <v>833.33333333333337</v>
      </c>
      <c r="J48" s="27">
        <f t="shared" si="38"/>
        <v>833.33333333333337</v>
      </c>
      <c r="K48" s="27">
        <f t="shared" si="38"/>
        <v>833.33333333333337</v>
      </c>
      <c r="L48" s="27">
        <f t="shared" si="38"/>
        <v>833.33333333333337</v>
      </c>
      <c r="M48" s="27">
        <f t="shared" si="38"/>
        <v>833.33333333333337</v>
      </c>
      <c r="N48" s="26">
        <f t="shared" si="3"/>
        <v>10000</v>
      </c>
    </row>
    <row r="49" spans="1:14" x14ac:dyDescent="0.2">
      <c r="A49" s="25" t="s">
        <v>45</v>
      </c>
      <c r="B49" s="27">
        <f t="shared" ref="B49:M49" si="39">50000/12</f>
        <v>4166.666666666667</v>
      </c>
      <c r="C49" s="27">
        <f t="shared" si="39"/>
        <v>4166.666666666667</v>
      </c>
      <c r="D49" s="27">
        <f t="shared" si="39"/>
        <v>4166.666666666667</v>
      </c>
      <c r="E49" s="27">
        <f t="shared" si="39"/>
        <v>4166.666666666667</v>
      </c>
      <c r="F49" s="27">
        <f t="shared" si="39"/>
        <v>4166.666666666667</v>
      </c>
      <c r="G49" s="27">
        <f t="shared" si="39"/>
        <v>4166.666666666667</v>
      </c>
      <c r="H49" s="27">
        <f t="shared" si="39"/>
        <v>4166.666666666667</v>
      </c>
      <c r="I49" s="27">
        <f t="shared" si="39"/>
        <v>4166.666666666667</v>
      </c>
      <c r="J49" s="27">
        <f t="shared" si="39"/>
        <v>4166.666666666667</v>
      </c>
      <c r="K49" s="27">
        <f t="shared" si="39"/>
        <v>4166.666666666667</v>
      </c>
      <c r="L49" s="27">
        <f t="shared" si="39"/>
        <v>4166.666666666667</v>
      </c>
      <c r="M49" s="27">
        <f t="shared" si="39"/>
        <v>4166.666666666667</v>
      </c>
      <c r="N49" s="26">
        <f t="shared" si="3"/>
        <v>49999.999999999993</v>
      </c>
    </row>
    <row r="50" spans="1:14" x14ac:dyDescent="0.2">
      <c r="A50" s="25" t="s">
        <v>46</v>
      </c>
      <c r="B50" s="27">
        <v>0</v>
      </c>
      <c r="C50" s="27">
        <v>0</v>
      </c>
      <c r="D50" s="27">
        <v>5000</v>
      </c>
      <c r="E50" s="27">
        <v>0</v>
      </c>
      <c r="F50" s="27">
        <v>0</v>
      </c>
      <c r="G50" s="27">
        <v>5000</v>
      </c>
      <c r="H50" s="27">
        <v>0</v>
      </c>
      <c r="I50" s="27">
        <v>0</v>
      </c>
      <c r="J50" s="27">
        <v>5000</v>
      </c>
      <c r="K50" s="27">
        <v>0</v>
      </c>
      <c r="L50" s="27">
        <v>0</v>
      </c>
      <c r="M50" s="27">
        <v>5000</v>
      </c>
      <c r="N50" s="26">
        <f t="shared" si="3"/>
        <v>20000</v>
      </c>
    </row>
    <row r="51" spans="1:14" x14ac:dyDescent="0.2">
      <c r="A51" s="23" t="s">
        <v>47</v>
      </c>
      <c r="B51" s="24">
        <f t="shared" ref="B51:M51" si="40">SUM(B52:B57)</f>
        <v>27966.666666666664</v>
      </c>
      <c r="C51" s="24">
        <f t="shared" si="40"/>
        <v>114666.66666666667</v>
      </c>
      <c r="D51" s="24">
        <f t="shared" si="40"/>
        <v>33467.666666666672</v>
      </c>
      <c r="E51" s="24">
        <f t="shared" si="40"/>
        <v>31066.666666666664</v>
      </c>
      <c r="F51" s="24">
        <f t="shared" si="40"/>
        <v>28366.666666666664</v>
      </c>
      <c r="G51" s="24">
        <f t="shared" si="40"/>
        <v>137016.66666666669</v>
      </c>
      <c r="H51" s="24">
        <f t="shared" si="40"/>
        <v>90016.666666666657</v>
      </c>
      <c r="I51" s="24">
        <f t="shared" si="40"/>
        <v>52316.666666666664</v>
      </c>
      <c r="J51" s="24">
        <f t="shared" si="40"/>
        <v>45516.666666666672</v>
      </c>
      <c r="K51" s="24">
        <f t="shared" si="40"/>
        <v>25616.666666666664</v>
      </c>
      <c r="L51" s="24">
        <f t="shared" si="40"/>
        <v>23816.666666666664</v>
      </c>
      <c r="M51" s="24">
        <f t="shared" si="40"/>
        <v>28916.666666666668</v>
      </c>
      <c r="N51" s="24">
        <f t="shared" si="3"/>
        <v>638750.99999999988</v>
      </c>
    </row>
    <row r="52" spans="1:14" x14ac:dyDescent="0.2">
      <c r="A52" s="42" t="s">
        <v>48</v>
      </c>
      <c r="B52" s="26">
        <f>[1]Policy!B61</f>
        <v>3600</v>
      </c>
      <c r="C52" s="26">
        <f>[1]Policy!C61</f>
        <v>23000</v>
      </c>
      <c r="D52" s="26">
        <f>[1]Policy!D61</f>
        <v>21100</v>
      </c>
      <c r="E52" s="26">
        <f>[1]Policy!E61</f>
        <v>3600</v>
      </c>
      <c r="F52" s="26">
        <f>[1]Policy!F61</f>
        <v>3600</v>
      </c>
      <c r="G52" s="26">
        <f>[1]Policy!G61</f>
        <v>21100</v>
      </c>
      <c r="H52" s="26">
        <f>[1]Policy!H61</f>
        <v>3600</v>
      </c>
      <c r="I52" s="26">
        <f>[1]Policy!I61</f>
        <v>3600</v>
      </c>
      <c r="J52" s="26">
        <f>[1]Policy!J61</f>
        <v>21100</v>
      </c>
      <c r="K52" s="26">
        <f>[1]Policy!K61</f>
        <v>6600</v>
      </c>
      <c r="L52" s="26">
        <f>[1]Policy!L61</f>
        <v>3600</v>
      </c>
      <c r="M52" s="26">
        <f>[1]Policy!M61</f>
        <v>21100</v>
      </c>
      <c r="N52" s="26">
        <v>60600</v>
      </c>
    </row>
    <row r="53" spans="1:14" x14ac:dyDescent="0.2">
      <c r="A53" s="42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>
        <v>75000</v>
      </c>
    </row>
    <row r="54" spans="1:14" x14ac:dyDescent="0.2">
      <c r="A54" s="42" t="s">
        <v>56</v>
      </c>
      <c r="B54" s="26">
        <f>'[1]Training &amp; Leadership'!B52</f>
        <v>2166.6666666666665</v>
      </c>
      <c r="C54" s="26">
        <f>'[1]Training &amp; Leadership'!C52</f>
        <v>89966.666666666672</v>
      </c>
      <c r="D54" s="26">
        <f>'[1]Training &amp; Leadership'!D52</f>
        <v>2166.6666666666665</v>
      </c>
      <c r="E54" s="26">
        <f>'[1]Training &amp; Leadership'!E52</f>
        <v>2166.6666666666665</v>
      </c>
      <c r="F54" s="26">
        <f>'[1]Training &amp; Leadership'!F52</f>
        <v>14966.666666666666</v>
      </c>
      <c r="G54" s="26">
        <f>'[1]Training &amp; Leadership'!G52</f>
        <v>2166.6666666666665</v>
      </c>
      <c r="H54" s="26">
        <f>'[1]Training &amp; Leadership'!H52</f>
        <v>2166.6666666666665</v>
      </c>
      <c r="I54" s="26">
        <f>'[1]Training &amp; Leadership'!I52</f>
        <v>14966.666666666666</v>
      </c>
      <c r="J54" s="26">
        <f>'[1]Training &amp; Leadership'!J52</f>
        <v>2166.6666666666665</v>
      </c>
      <c r="K54" s="26">
        <f>'[1]Training &amp; Leadership'!K52</f>
        <v>2166.6666666666665</v>
      </c>
      <c r="L54" s="26">
        <f>'[1]Training &amp; Leadership'!L52</f>
        <v>14966.666666666666</v>
      </c>
      <c r="M54" s="26">
        <f>'[1]Training &amp; Leadership'!M52</f>
        <v>2166.6666666666665</v>
      </c>
      <c r="N54" s="26">
        <f t="shared" si="3"/>
        <v>152200</v>
      </c>
    </row>
    <row r="55" spans="1:14" x14ac:dyDescent="0.2">
      <c r="A55" s="43" t="s">
        <v>49</v>
      </c>
      <c r="B55" s="26">
        <f>[1]Communications!B43</f>
        <v>0</v>
      </c>
      <c r="C55" s="26">
        <f>[1]Communications!C43</f>
        <v>0</v>
      </c>
      <c r="D55" s="26">
        <f>[1]Communications!D43</f>
        <v>1001</v>
      </c>
      <c r="E55" s="26">
        <f>[1]Communications!E43</f>
        <v>3100</v>
      </c>
      <c r="F55" s="26">
        <f>[1]Communications!F43</f>
        <v>1600</v>
      </c>
      <c r="G55" s="26">
        <f>[1]Communications!G43</f>
        <v>21600</v>
      </c>
      <c r="H55" s="26">
        <f>[1]Communications!H43</f>
        <v>17600</v>
      </c>
      <c r="I55" s="26">
        <f>[1]Communications!I43</f>
        <v>3600</v>
      </c>
      <c r="J55" s="26">
        <f>[1]Communications!J43</f>
        <v>1600</v>
      </c>
      <c r="K55" s="26">
        <f>[1]Communications!K43</f>
        <v>1200</v>
      </c>
      <c r="L55" s="26">
        <f>[1]Communications!L43</f>
        <v>600</v>
      </c>
      <c r="M55" s="26">
        <f>[1]Communications!M43</f>
        <v>1000</v>
      </c>
      <c r="N55" s="26">
        <f t="shared" si="3"/>
        <v>52901</v>
      </c>
    </row>
    <row r="56" spans="1:14" x14ac:dyDescent="0.2">
      <c r="A56" s="43" t="s">
        <v>50</v>
      </c>
      <c r="B56" s="26">
        <f>[1]Organizing!B64</f>
        <v>22100</v>
      </c>
      <c r="C56" s="26">
        <f>[1]Organizing!C64</f>
        <v>1600</v>
      </c>
      <c r="D56" s="26">
        <f>[1]Organizing!D64</f>
        <v>4100</v>
      </c>
      <c r="E56" s="26">
        <f>[1]Organizing!E64</f>
        <v>19100</v>
      </c>
      <c r="F56" s="26">
        <f>[1]Organizing!F64</f>
        <v>5100</v>
      </c>
      <c r="G56" s="26">
        <f>[1]Organizing!G64</f>
        <v>37050</v>
      </c>
      <c r="H56" s="26">
        <f>[1]Organizing!H64</f>
        <v>13550</v>
      </c>
      <c r="I56" s="26">
        <f>[1]Organizing!I64</f>
        <v>7050</v>
      </c>
      <c r="J56" s="26">
        <f>[1]Organizing!J64</f>
        <v>10550</v>
      </c>
      <c r="K56" s="26">
        <f>[1]Organizing!K64</f>
        <v>12550</v>
      </c>
      <c r="L56" s="26">
        <f>[1]Organizing!L64</f>
        <v>4550</v>
      </c>
      <c r="M56" s="26">
        <f>[1]Organizing!M64</f>
        <v>2550</v>
      </c>
      <c r="N56" s="26">
        <f t="shared" si="3"/>
        <v>139850</v>
      </c>
    </row>
    <row r="57" spans="1:14" x14ac:dyDescent="0.2">
      <c r="A57" s="42" t="s">
        <v>51</v>
      </c>
      <c r="B57" s="26">
        <f>[1]Development!B28</f>
        <v>100</v>
      </c>
      <c r="C57" s="26">
        <f>[1]Development!C28</f>
        <v>100</v>
      </c>
      <c r="D57" s="26">
        <f>[1]Development!D28</f>
        <v>5100</v>
      </c>
      <c r="E57" s="26">
        <f>[1]Development!E28</f>
        <v>3100</v>
      </c>
      <c r="F57" s="26">
        <f>[1]Development!F28</f>
        <v>3100</v>
      </c>
      <c r="G57" s="26">
        <f>[1]Development!G28</f>
        <v>55100</v>
      </c>
      <c r="H57" s="26">
        <f>[1]Development!H28</f>
        <v>53100</v>
      </c>
      <c r="I57" s="26">
        <f>[1]Development!I28</f>
        <v>23100</v>
      </c>
      <c r="J57" s="26">
        <f>[1]Development!J28</f>
        <v>10100</v>
      </c>
      <c r="K57" s="26">
        <f>[1]Development!K28</f>
        <v>3100</v>
      </c>
      <c r="L57" s="26">
        <f>[1]Development!L28</f>
        <v>100</v>
      </c>
      <c r="M57" s="26">
        <f>[1]Development!M28</f>
        <v>2100</v>
      </c>
      <c r="N57" s="26">
        <f t="shared" si="3"/>
        <v>158200</v>
      </c>
    </row>
    <row r="58" spans="1:14" ht="17" thickBot="1" x14ac:dyDescent="0.25">
      <c r="A58" s="44" t="s">
        <v>52</v>
      </c>
      <c r="B58" s="45">
        <f t="shared" ref="B58:M58" si="41">B7+B33+B51</f>
        <v>110633.29166666666</v>
      </c>
      <c r="C58" s="46">
        <f t="shared" si="41"/>
        <v>201948.5</v>
      </c>
      <c r="D58" s="46">
        <f t="shared" si="41"/>
        <v>178686.375</v>
      </c>
      <c r="E58" s="46">
        <f t="shared" si="41"/>
        <v>123785.375</v>
      </c>
      <c r="F58" s="46">
        <f t="shared" si="41"/>
        <v>121085.375</v>
      </c>
      <c r="G58" s="46">
        <f t="shared" si="41"/>
        <v>246683.91666666669</v>
      </c>
      <c r="H58" s="46">
        <f t="shared" si="41"/>
        <v>181683.91666666666</v>
      </c>
      <c r="I58" s="46">
        <f t="shared" si="41"/>
        <v>146483.91666666666</v>
      </c>
      <c r="J58" s="46">
        <f t="shared" si="41"/>
        <v>155183.91666666669</v>
      </c>
      <c r="K58" s="46">
        <f t="shared" si="41"/>
        <v>117283.91666666666</v>
      </c>
      <c r="L58" s="46">
        <f t="shared" si="41"/>
        <v>115483.91666666666</v>
      </c>
      <c r="M58" s="47">
        <f t="shared" si="41"/>
        <v>138583.91666666666</v>
      </c>
      <c r="N58" s="48">
        <f t="shared" si="3"/>
        <v>1837526.3333333337</v>
      </c>
    </row>
    <row r="59" spans="1:14" x14ac:dyDescent="0.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7" hidden="1" thickBot="1" x14ac:dyDescent="0.25">
      <c r="A60" s="14" t="s">
        <v>53</v>
      </c>
      <c r="B60" s="15" t="e">
        <f t="shared" ref="B60:M60" si="42">B4-B58</f>
        <v>#REF!</v>
      </c>
      <c r="C60" s="16" t="e">
        <f t="shared" si="42"/>
        <v>#REF!</v>
      </c>
      <c r="D60" s="16" t="e">
        <f t="shared" si="42"/>
        <v>#REF!</v>
      </c>
      <c r="E60" s="16" t="e">
        <f t="shared" si="42"/>
        <v>#REF!</v>
      </c>
      <c r="F60" s="16" t="e">
        <f t="shared" si="42"/>
        <v>#REF!</v>
      </c>
      <c r="G60" s="16" t="e">
        <f t="shared" si="42"/>
        <v>#REF!</v>
      </c>
      <c r="H60" s="16" t="e">
        <f t="shared" si="42"/>
        <v>#REF!</v>
      </c>
      <c r="I60" s="16" t="e">
        <f t="shared" si="42"/>
        <v>#REF!</v>
      </c>
      <c r="J60" s="16" t="e">
        <f t="shared" si="42"/>
        <v>#REF!</v>
      </c>
      <c r="K60" s="16" t="e">
        <f t="shared" si="42"/>
        <v>#REF!</v>
      </c>
      <c r="L60" s="16" t="e">
        <f t="shared" si="42"/>
        <v>#REF!</v>
      </c>
      <c r="M60" s="17" t="e">
        <f t="shared" si="42"/>
        <v>#REF!</v>
      </c>
      <c r="N60" s="18" t="e">
        <f>(((((((((((B60)+(C60))+(D60))+(E60))+(F60))+(G60))+(H60))+(I60))+(J60))+(K60))+(L60))+(M60)</f>
        <v>#REF!</v>
      </c>
    </row>
    <row r="61" spans="1:14" ht="17" hidden="1" thickBot="1" x14ac:dyDescent="0.25">
      <c r="A61" s="19" t="s">
        <v>54</v>
      </c>
      <c r="B61" s="20" t="e">
        <f>(B60)+(0)+B2</f>
        <v>#REF!</v>
      </c>
      <c r="C61" s="21" t="e">
        <f>(C60)+(0)+C2</f>
        <v>#REF!</v>
      </c>
      <c r="D61" s="21" t="e">
        <f>(D60)+(0)+D2</f>
        <v>#REF!</v>
      </c>
      <c r="E61" s="21" t="e">
        <f>(E60)+(0)+E2</f>
        <v>#REF!</v>
      </c>
      <c r="F61" s="21" t="e">
        <f>(F60)+(0)+F2</f>
        <v>#REF!</v>
      </c>
      <c r="G61" s="21" t="e">
        <f>(G60)+(0)+G2</f>
        <v>#REF!</v>
      </c>
      <c r="H61" s="21" t="e">
        <f>(H60)+(0)+H2</f>
        <v>#REF!</v>
      </c>
      <c r="I61" s="21" t="e">
        <f>(I60)+(0)+I2</f>
        <v>#REF!</v>
      </c>
      <c r="J61" s="21" t="e">
        <f>(J60)+(0)+J2</f>
        <v>#REF!</v>
      </c>
      <c r="K61" s="21" t="e">
        <f>(K60)+(0)+K2</f>
        <v>#REF!</v>
      </c>
      <c r="L61" s="21" t="e">
        <f>(L60)+(0)+L2</f>
        <v>#REF!</v>
      </c>
      <c r="M61" s="21" t="e">
        <f>(M60)+(0)+M2</f>
        <v>#REF!</v>
      </c>
      <c r="N61" s="22"/>
    </row>
  </sheetData>
  <mergeCells count="1">
    <mergeCell ref="A1:N1"/>
  </mergeCells>
  <conditionalFormatting sqref="B2:N2">
    <cfRule type="cellIs" dxfId="0" priority="1" operator="lessThan">
      <formula>0</formula>
    </cfRule>
  </conditionalFormatting>
  <hyperlinks>
    <hyperlink ref="A52" location="Policy!A1" display="- Policy" xr:uid="{9906F5B9-89E2-864F-A002-085E8508427A}"/>
    <hyperlink ref="A54" location="'Training &amp; Leadership'!A1" display="- Training &amp; Leadership" xr:uid="{D2AE3FA4-5A8B-C64D-902C-556CAE42CFA9}"/>
    <hyperlink ref="A55" location="Communications!A1" display="- Communications" xr:uid="{AC6E518E-DE0C-6146-8B72-4041723D4E32}"/>
    <hyperlink ref="A56" location="Organizing!A1" display="- Organizing" xr:uid="{5BC2DAA9-6C5F-EB43-BFBF-302F7AD8C3F0}"/>
    <hyperlink ref="A57" location="Development!A1" display="- Development" xr:uid="{0186CED0-2ABA-D040-85B2-A7F7A3108DCB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2023-04-28T18:41:20Z</dcterms:created>
  <dcterms:modified xsi:type="dcterms:W3CDTF">2023-05-05T19:18:13Z</dcterms:modified>
</cp:coreProperties>
</file>