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TV\Oct 2019 Board Meeting\"/>
    </mc:Choice>
  </mc:AlternateContent>
  <bookViews>
    <workbookView xWindow="0" yWindow="0" windowWidth="16000" windowHeight="6100"/>
  </bookViews>
  <sheets>
    <sheet name="Sheet1" sheetId="1" r:id="rId1"/>
  </sheets>
  <definedNames>
    <definedName name="_xlnm.Print_Area" localSheetId="0">Sheet1!$A$1:$U$100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9" i="1" l="1"/>
  <c r="O99" i="1"/>
  <c r="N99" i="1"/>
  <c r="M99" i="1"/>
  <c r="L99" i="1"/>
  <c r="K99" i="1"/>
  <c r="T91" i="1" l="1"/>
  <c r="S91" i="1"/>
  <c r="R91" i="1"/>
  <c r="O91" i="1"/>
  <c r="N91" i="1"/>
  <c r="M91" i="1"/>
  <c r="L91" i="1"/>
  <c r="K91" i="1"/>
  <c r="J91" i="1"/>
  <c r="T90" i="1"/>
  <c r="S90" i="1"/>
  <c r="R90" i="1"/>
  <c r="O90" i="1"/>
  <c r="N90" i="1"/>
  <c r="M90" i="1"/>
  <c r="L90" i="1"/>
  <c r="K90" i="1"/>
  <c r="J90" i="1"/>
  <c r="U89" i="1" l="1"/>
  <c r="I88" i="1"/>
  <c r="O85" i="1"/>
  <c r="O86" i="1" s="1"/>
  <c r="P85" i="1" s="1"/>
  <c r="N85" i="1"/>
  <c r="M85" i="1"/>
  <c r="M88" i="1" s="1"/>
  <c r="L85" i="1"/>
  <c r="L88" i="1" s="1"/>
  <c r="K85" i="1"/>
  <c r="K88" i="1" s="1"/>
  <c r="J85" i="1"/>
  <c r="J88" i="1" s="1"/>
  <c r="T69" i="1" l="1"/>
  <c r="T71" i="1" s="1"/>
  <c r="S69" i="1"/>
  <c r="S71" i="1" s="1"/>
  <c r="R69" i="1"/>
  <c r="R71" i="1" s="1"/>
  <c r="Q69" i="1"/>
  <c r="Q71" i="1" s="1"/>
  <c r="P69" i="1"/>
  <c r="P71" i="1" s="1"/>
  <c r="O69" i="1"/>
  <c r="O71" i="1" s="1"/>
  <c r="N69" i="1"/>
  <c r="U68" i="1"/>
  <c r="U67" i="1"/>
  <c r="T64" i="1"/>
  <c r="S64" i="1"/>
  <c r="R64" i="1"/>
  <c r="Q64" i="1"/>
  <c r="P64" i="1"/>
  <c r="O64" i="1"/>
  <c r="N64" i="1"/>
  <c r="U63" i="1"/>
  <c r="U62" i="1"/>
  <c r="U61" i="1"/>
  <c r="U60" i="1"/>
  <c r="U59" i="1"/>
  <c r="U58" i="1"/>
  <c r="U57" i="1"/>
  <c r="U56" i="1"/>
  <c r="U55" i="1"/>
  <c r="U54" i="1"/>
  <c r="T53" i="1"/>
  <c r="S53" i="1"/>
  <c r="R53" i="1"/>
  <c r="Q53" i="1"/>
  <c r="P53" i="1"/>
  <c r="O53" i="1"/>
  <c r="N53" i="1"/>
  <c r="U52" i="1"/>
  <c r="U51" i="1"/>
  <c r="U50" i="1"/>
  <c r="U49" i="1"/>
  <c r="U48" i="1"/>
  <c r="U47" i="1"/>
  <c r="U46" i="1"/>
  <c r="U45" i="1"/>
  <c r="U44" i="1"/>
  <c r="U43" i="1"/>
  <c r="T42" i="1"/>
  <c r="S42" i="1"/>
  <c r="R42" i="1"/>
  <c r="Q42" i="1"/>
  <c r="P42" i="1"/>
  <c r="O42" i="1"/>
  <c r="N42" i="1"/>
  <c r="U41" i="1"/>
  <c r="U40" i="1"/>
  <c r="T38" i="1"/>
  <c r="S38" i="1"/>
  <c r="R38" i="1"/>
  <c r="Q38" i="1"/>
  <c r="P38" i="1"/>
  <c r="O38" i="1"/>
  <c r="N38" i="1"/>
  <c r="U37" i="1"/>
  <c r="U36" i="1"/>
  <c r="U35" i="1"/>
  <c r="U34" i="1"/>
  <c r="U33" i="1"/>
  <c r="U31" i="1"/>
  <c r="T28" i="1"/>
  <c r="T30" i="1" s="1"/>
  <c r="N30" i="1"/>
  <c r="U29" i="1"/>
  <c r="U27" i="1"/>
  <c r="U26" i="1"/>
  <c r="U23" i="1"/>
  <c r="S25" i="1"/>
  <c r="S28" i="1" s="1"/>
  <c r="S30" i="1" s="1"/>
  <c r="R25" i="1"/>
  <c r="R28" i="1" s="1"/>
  <c r="R30" i="1" s="1"/>
  <c r="Q25" i="1"/>
  <c r="Q28" i="1" s="1"/>
  <c r="Q30" i="1" s="1"/>
  <c r="P25" i="1"/>
  <c r="O25" i="1"/>
  <c r="Q24" i="1"/>
  <c r="P24" i="1"/>
  <c r="O24" i="1"/>
  <c r="U15" i="1"/>
  <c r="R14" i="1"/>
  <c r="R16" i="1" s="1"/>
  <c r="R17" i="1" s="1"/>
  <c r="R18" i="1" s="1"/>
  <c r="T9" i="1"/>
  <c r="T10" i="1" s="1"/>
  <c r="T11" i="1" s="1"/>
  <c r="T14" i="1" s="1"/>
  <c r="T16" i="1" s="1"/>
  <c r="T17" i="1" s="1"/>
  <c r="T18" i="1" s="1"/>
  <c r="S9" i="1"/>
  <c r="S10" i="1" s="1"/>
  <c r="S11" i="1" s="1"/>
  <c r="S14" i="1" s="1"/>
  <c r="S16" i="1" s="1"/>
  <c r="S17" i="1" s="1"/>
  <c r="S18" i="1" s="1"/>
  <c r="R9" i="1"/>
  <c r="R10" i="1" s="1"/>
  <c r="R11" i="1" s="1"/>
  <c r="R32" i="1" s="1"/>
  <c r="Q9" i="1"/>
  <c r="Q10" i="1" s="1"/>
  <c r="Q11" i="1" s="1"/>
  <c r="P9" i="1"/>
  <c r="P10" i="1" s="1"/>
  <c r="P11" i="1" s="1"/>
  <c r="O9" i="1"/>
  <c r="O10" i="1" s="1"/>
  <c r="O11" i="1" s="1"/>
  <c r="O14" i="1" s="1"/>
  <c r="O16" i="1" s="1"/>
  <c r="O17" i="1" s="1"/>
  <c r="O18" i="1" s="1"/>
  <c r="N9" i="1"/>
  <c r="N10" i="1" s="1"/>
  <c r="N11" i="1" s="1"/>
  <c r="U8" i="1"/>
  <c r="U6" i="1"/>
  <c r="Q14" i="1" l="1"/>
  <c r="Q16" i="1" s="1"/>
  <c r="Q17" i="1" s="1"/>
  <c r="Q18" i="1" s="1"/>
  <c r="Q90" i="1"/>
  <c r="P32" i="1"/>
  <c r="P90" i="1"/>
  <c r="U24" i="1"/>
  <c r="P28" i="1"/>
  <c r="P30" i="1" s="1"/>
  <c r="P72" i="1" s="1"/>
  <c r="P73" i="1" s="1"/>
  <c r="P91" i="1" s="1"/>
  <c r="S32" i="1"/>
  <c r="U25" i="1"/>
  <c r="Q32" i="1"/>
  <c r="O28" i="1"/>
  <c r="O30" i="1" s="1"/>
  <c r="T32" i="1"/>
  <c r="P14" i="1"/>
  <c r="P16" i="1" s="1"/>
  <c r="P17" i="1" s="1"/>
  <c r="P18" i="1" s="1"/>
  <c r="O32" i="1"/>
  <c r="U32" i="1" s="1"/>
  <c r="N71" i="1"/>
  <c r="N72" i="1" s="1"/>
  <c r="N16" i="1"/>
  <c r="R72" i="1"/>
  <c r="R73" i="1" s="1"/>
  <c r="R74" i="1" s="1"/>
  <c r="R75" i="1" s="1"/>
  <c r="Q72" i="1"/>
  <c r="Q73" i="1" s="1"/>
  <c r="T72" i="1"/>
  <c r="T73" i="1" s="1"/>
  <c r="T74" i="1" s="1"/>
  <c r="T75" i="1" s="1"/>
  <c r="S72" i="1"/>
  <c r="S73" i="1" s="1"/>
  <c r="S74" i="1" s="1"/>
  <c r="S75" i="1" s="1"/>
  <c r="Q74" i="1" l="1"/>
  <c r="Q75" i="1" s="1"/>
  <c r="Q91" i="1"/>
  <c r="U90" i="1"/>
  <c r="P86" i="1"/>
  <c r="Q85" i="1" s="1"/>
  <c r="Q86" i="1" s="1"/>
  <c r="O72" i="1"/>
  <c r="O73" i="1" s="1"/>
  <c r="O74" i="1" s="1"/>
  <c r="O75" i="1" s="1"/>
  <c r="U28" i="1"/>
  <c r="P74" i="1"/>
  <c r="P75" i="1" s="1"/>
  <c r="U14" i="1"/>
  <c r="N17" i="1"/>
  <c r="N73" i="1"/>
  <c r="R85" i="1" l="1"/>
  <c r="R86" i="1" s="1"/>
  <c r="Q99" i="1"/>
  <c r="U91" i="1"/>
  <c r="N88" i="1"/>
  <c r="U88" i="1" s="1"/>
  <c r="N18" i="1"/>
  <c r="S85" i="1" l="1"/>
  <c r="S86" i="1" s="1"/>
  <c r="R99" i="1"/>
  <c r="N74" i="1"/>
  <c r="N75" i="1" s="1"/>
  <c r="T85" i="1" l="1"/>
  <c r="T86" i="1" s="1"/>
  <c r="T99" i="1" s="1"/>
  <c r="S99" i="1"/>
  <c r="U70" i="1"/>
  <c r="M69" i="1"/>
  <c r="M71" i="1" s="1"/>
  <c r="L69" i="1"/>
  <c r="L71" i="1" s="1"/>
  <c r="K69" i="1"/>
  <c r="K71" i="1" s="1"/>
  <c r="J69" i="1"/>
  <c r="J71" i="1" s="1"/>
  <c r="I69" i="1"/>
  <c r="M64" i="1"/>
  <c r="L64" i="1"/>
  <c r="K64" i="1"/>
  <c r="J64" i="1"/>
  <c r="I64" i="1"/>
  <c r="M53" i="1"/>
  <c r="L53" i="1"/>
  <c r="K53" i="1"/>
  <c r="J53" i="1"/>
  <c r="I53" i="1"/>
  <c r="M42" i="1"/>
  <c r="L42" i="1"/>
  <c r="K42" i="1"/>
  <c r="J42" i="1"/>
  <c r="I42" i="1"/>
  <c r="M38" i="1"/>
  <c r="L38" i="1"/>
  <c r="K38" i="1"/>
  <c r="J38" i="1"/>
  <c r="I38" i="1"/>
  <c r="M30" i="1"/>
  <c r="L30" i="1"/>
  <c r="K30" i="1"/>
  <c r="J30" i="1"/>
  <c r="I30" i="1"/>
  <c r="M16" i="1"/>
  <c r="M17" i="1" s="1"/>
  <c r="L16" i="1"/>
  <c r="L17" i="1" s="1"/>
  <c r="K16" i="1"/>
  <c r="K17" i="1" s="1"/>
  <c r="J16" i="1"/>
  <c r="J17" i="1" s="1"/>
  <c r="I16" i="1"/>
  <c r="M9" i="1"/>
  <c r="M10" i="1" s="1"/>
  <c r="M11" i="1" s="1"/>
  <c r="L9" i="1"/>
  <c r="L10" i="1" s="1"/>
  <c r="L11" i="1" s="1"/>
  <c r="K9" i="1"/>
  <c r="K10" i="1" s="1"/>
  <c r="K11" i="1" s="1"/>
  <c r="J9" i="1"/>
  <c r="J10" i="1" s="1"/>
  <c r="J11" i="1" s="1"/>
  <c r="I9" i="1"/>
  <c r="U38" i="1" l="1"/>
  <c r="I71" i="1"/>
  <c r="U71" i="1" s="1"/>
  <c r="U69" i="1"/>
  <c r="U42" i="1"/>
  <c r="U53" i="1"/>
  <c r="I17" i="1"/>
  <c r="U17" i="1" s="1"/>
  <c r="U16" i="1"/>
  <c r="U30" i="1"/>
  <c r="U64" i="1"/>
  <c r="L18" i="1"/>
  <c r="L19" i="1" s="1"/>
  <c r="J18" i="1"/>
  <c r="J19" i="1" s="1"/>
  <c r="K72" i="1"/>
  <c r="K73" i="1" s="1"/>
  <c r="M72" i="1"/>
  <c r="M73" i="1" s="1"/>
  <c r="I10" i="1"/>
  <c r="U10" i="1" s="1"/>
  <c r="U9" i="1"/>
  <c r="M18" i="1"/>
  <c r="M19" i="1" s="1"/>
  <c r="L72" i="1"/>
  <c r="L73" i="1" s="1"/>
  <c r="K18" i="1"/>
  <c r="K19" i="1" s="1"/>
  <c r="I72" i="1"/>
  <c r="I11" i="1"/>
  <c r="U11" i="1" s="1"/>
  <c r="J72" i="1"/>
  <c r="J73" i="1" s="1"/>
  <c r="U72" i="1" l="1"/>
  <c r="L74" i="1"/>
  <c r="L75" i="1" s="1"/>
  <c r="J74" i="1"/>
  <c r="J75" i="1" s="1"/>
  <c r="M74" i="1"/>
  <c r="M75" i="1" s="1"/>
  <c r="K74" i="1"/>
  <c r="K75" i="1" s="1"/>
  <c r="I18" i="1"/>
  <c r="I73" i="1"/>
  <c r="U73" i="1" s="1"/>
  <c r="I19" i="1" l="1"/>
  <c r="U18" i="1"/>
  <c r="U19" i="1" s="1"/>
  <c r="I74" i="1"/>
  <c r="U74" i="1" s="1"/>
  <c r="I75" i="1" l="1"/>
  <c r="U75" i="1" s="1"/>
</calcChain>
</file>

<file path=xl/sharedStrings.xml><?xml version="1.0" encoding="utf-8"?>
<sst xmlns="http://schemas.openxmlformats.org/spreadsheetml/2006/main" count="101" uniqueCount="96">
  <si>
    <t>Apr 19</t>
  </si>
  <si>
    <t>May 19</t>
  </si>
  <si>
    <t>Jun 19</t>
  </si>
  <si>
    <t>Jul 19</t>
  </si>
  <si>
    <t>Aug 19</t>
  </si>
  <si>
    <t>TOTAL</t>
  </si>
  <si>
    <t>Ordinary Income/Expense</t>
  </si>
  <si>
    <t>Income</t>
  </si>
  <si>
    <t>4000 · INCOME</t>
  </si>
  <si>
    <t>4100 · Store Sales</t>
  </si>
  <si>
    <t>4500 · Off-Site Sales</t>
  </si>
  <si>
    <t>4505 · Regular Off-Site Sales</t>
  </si>
  <si>
    <t>Total 4500 · Off-Site Sales</t>
  </si>
  <si>
    <t>Total 4000 · INCOME</t>
  </si>
  <si>
    <t>Total Income</t>
  </si>
  <si>
    <t>Cost of Goods Sold</t>
  </si>
  <si>
    <t>5000 · COST OF GOODS SOLD</t>
  </si>
  <si>
    <t>5001 · Cost of Goods Sold</t>
  </si>
  <si>
    <t>5010 · Rebates</t>
  </si>
  <si>
    <t>Total 5000 · COST OF GOODS SOLD</t>
  </si>
  <si>
    <t>Total COGS</t>
  </si>
  <si>
    <t>Gross Profit</t>
  </si>
  <si>
    <t>Expense</t>
  </si>
  <si>
    <t>6000 · OPERATING EXPENSES</t>
  </si>
  <si>
    <t>6001 · Salaries &amp; Wages</t>
  </si>
  <si>
    <t>6002 · Manager</t>
  </si>
  <si>
    <t>6004 · Bookkeeper</t>
  </si>
  <si>
    <t>6005 · Temporary Employee</t>
  </si>
  <si>
    <t>6009 · Payroll Tax</t>
  </si>
  <si>
    <t>6026 · Payroll processing fees</t>
  </si>
  <si>
    <t>Total 6001 · Salaries &amp; Wages</t>
  </si>
  <si>
    <t>6010 · Advertising</t>
  </si>
  <si>
    <t>6040 · Credit Card Fees</t>
  </si>
  <si>
    <t>6080 · Insurance</t>
  </si>
  <si>
    <t>6090 · Professional Fees</t>
  </si>
  <si>
    <t>6091 · Accounting Fees</t>
  </si>
  <si>
    <t>6092 · Professional Fees-Other</t>
  </si>
  <si>
    <t>8110 · Technical Support</t>
  </si>
  <si>
    <t>Total 6090 · Professional Fees</t>
  </si>
  <si>
    <t>6100 · Rent</t>
  </si>
  <si>
    <t>6101 · Moving</t>
  </si>
  <si>
    <t>6100 · Rent - Other</t>
  </si>
  <si>
    <t>Total 6100 · Rent</t>
  </si>
  <si>
    <t>6102 · Building &amp; Ground</t>
  </si>
  <si>
    <t>6110 · Store Supplies</t>
  </si>
  <si>
    <t>6115 · Marketing</t>
  </si>
  <si>
    <t>6120 · Utilities &amp; Phone</t>
  </si>
  <si>
    <t>6121 · Telephone</t>
  </si>
  <si>
    <t>6122 · Electric</t>
  </si>
  <si>
    <t>6123 · Gas</t>
  </si>
  <si>
    <t>6124 · Water</t>
  </si>
  <si>
    <t>6126 · Network</t>
  </si>
  <si>
    <t>6120 · Utilities &amp; Phone - Other</t>
  </si>
  <si>
    <t>Total 6120 · Utilities &amp; Phone</t>
  </si>
  <si>
    <t>6135 · Offsite Sales Expense</t>
  </si>
  <si>
    <t>8000 · General Expenses</t>
  </si>
  <si>
    <t>8010 · Office Supplies</t>
  </si>
  <si>
    <t>8020 · Bank Charges</t>
  </si>
  <si>
    <t>8030 · Cash Over/Short</t>
  </si>
  <si>
    <t>8040 · Contributions by TTV Nashville</t>
  </si>
  <si>
    <t>8060 · Staff Development</t>
  </si>
  <si>
    <t>8080 · Postage</t>
  </si>
  <si>
    <t>8120 · Travel &amp; Entertainment</t>
  </si>
  <si>
    <t>8140 · Taxes &amp; Licenses</t>
  </si>
  <si>
    <t>Total 8000 · General Expenses</t>
  </si>
  <si>
    <t>9000 · Other Income</t>
  </si>
  <si>
    <t>9011 · Contributions</t>
  </si>
  <si>
    <t>9013 · Individuals</t>
  </si>
  <si>
    <t>9014 · Corporate</t>
  </si>
  <si>
    <t>Total 9011 · Contributions</t>
  </si>
  <si>
    <t>9015 · Interest Income</t>
  </si>
  <si>
    <t>Total 9000 · Other Income</t>
  </si>
  <si>
    <t>Total 6000 · OPERATING EXPENSES</t>
  </si>
  <si>
    <t>Total Expense</t>
  </si>
  <si>
    <t>Net Ordinary Income</t>
  </si>
  <si>
    <t>Net Income</t>
  </si>
  <si>
    <t>Sep 19</t>
  </si>
  <si>
    <t>Oct 19</t>
  </si>
  <si>
    <t>Nov 19</t>
  </si>
  <si>
    <t>Dec 19</t>
  </si>
  <si>
    <t>Jan 19</t>
  </si>
  <si>
    <t>Feb 20</t>
  </si>
  <si>
    <t>Mar 20</t>
  </si>
  <si>
    <t>Assistant Mgr</t>
  </si>
  <si>
    <t>6003 · INV/VM Manager</t>
  </si>
  <si>
    <t>BeginBank account</t>
  </si>
  <si>
    <t>EndBank account</t>
  </si>
  <si>
    <t>orders</t>
  </si>
  <si>
    <t>ProductPayments</t>
  </si>
  <si>
    <t>Budget</t>
  </si>
  <si>
    <t>Actual &amp; Forecast</t>
  </si>
  <si>
    <t>Sales</t>
  </si>
  <si>
    <t>Expenses</t>
  </si>
  <si>
    <t>Loan Payments</t>
  </si>
  <si>
    <t>2020 Forecast Oct 10, 2019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</si>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</sst>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#,##0;\-#,##0"/>
    <numFmt numFmtId="165" formatCode="0.0%"/>
    <numFmt numFmtId="166" formatCode="_(&quot;$&quot;* #,##0_);_(&quot;$&quot;* \(#,##0\);_(&quot;$&quot;* &quot;-&quot;??_);_(@_)"/>
    <numFmt numFmtId="167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164" fontId="0" fillId="0" borderId="0" xfId="0" applyNumberFormat="1"/>
    <xf numFmtId="165" fontId="3" fillId="0" borderId="0" xfId="1" applyNumberFormat="1" applyFont="1"/>
    <xf numFmtId="166" fontId="0" fillId="0" borderId="0" xfId="0" applyNumberFormat="1"/>
    <xf numFmtId="0" fontId="5" fillId="0" borderId="0" xfId="0" applyFont="1"/>
    <xf numFmtId="166" fontId="5" fillId="0" borderId="0" xfId="2" applyNumberFormat="1" applyFont="1"/>
    <xf numFmtId="166" fontId="5" fillId="0" borderId="0" xfId="0" applyNumberFormat="1" applyFont="1"/>
    <xf numFmtId="166" fontId="6" fillId="2" borderId="0" xfId="2" applyNumberFormat="1" applyFont="1" applyFill="1" applyAlignment="1">
      <alignment horizontal="center"/>
    </xf>
    <xf numFmtId="166" fontId="6" fillId="2" borderId="0" xfId="0" applyNumberFormat="1" applyFont="1" applyFill="1"/>
    <xf numFmtId="0" fontId="6" fillId="2" borderId="0" xfId="0" applyFont="1" applyFill="1"/>
    <xf numFmtId="164" fontId="4" fillId="2" borderId="0" xfId="0" applyNumberFormat="1" applyFont="1" applyFill="1"/>
    <xf numFmtId="164" fontId="7" fillId="0" borderId="0" xfId="0" applyNumberFormat="1" applyFont="1"/>
    <xf numFmtId="49" fontId="2" fillId="0" borderId="4" xfId="0" applyNumberFormat="1" applyFont="1" applyBorder="1" applyAlignment="1">
      <alignment horizontal="center"/>
    </xf>
    <xf numFmtId="49" fontId="8" fillId="0" borderId="0" xfId="0" applyNumberFormat="1" applyFont="1"/>
    <xf numFmtId="167" fontId="9" fillId="0" borderId="0" xfId="0" applyNumberFormat="1" applyFont="1"/>
    <xf numFmtId="49" fontId="8" fillId="3" borderId="0" xfId="0" applyNumberFormat="1" applyFont="1" applyFill="1"/>
    <xf numFmtId="164" fontId="9" fillId="0" borderId="0" xfId="0" applyNumberFormat="1" applyFont="1"/>
    <xf numFmtId="164" fontId="9" fillId="0" borderId="2" xfId="0" applyNumberFormat="1" applyFont="1" applyBorder="1"/>
    <xf numFmtId="164" fontId="9" fillId="0" borderId="3" xfId="0" applyNumberFormat="1" applyFont="1" applyBorder="1"/>
    <xf numFmtId="164" fontId="9" fillId="0" borderId="4" xfId="0" applyNumberFormat="1" applyFont="1" applyBorder="1"/>
    <xf numFmtId="164" fontId="9" fillId="3" borderId="0" xfId="0" applyNumberFormat="1" applyFont="1" applyFill="1"/>
    <xf numFmtId="164" fontId="8" fillId="0" borderId="5" xfId="0" applyNumberFormat="1" applyFont="1" applyBorder="1"/>
    <xf numFmtId="164" fontId="2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center"/>
    </xf>
    <xf numFmtId="166" fontId="10" fillId="2" borderId="0" xfId="2" applyNumberFormat="1" applyFont="1" applyFill="1"/>
    <xf numFmtId="166" fontId="5" fillId="2" borderId="0" xfId="2" applyNumberFormat="1" applyFont="1" applyFill="1"/>
    <xf numFmtId="164" fontId="3" fillId="2" borderId="0" xfId="0" applyNumberFormat="1" applyFont="1" applyFill="1"/>
    <xf numFmtId="0" fontId="5" fillId="0" borderId="0" xfId="0" applyFont="1" applyFill="1"/>
    <xf numFmtId="0" fontId="11" fillId="2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9"/>
  <sheetViews>
    <sheetView tabSelected="1" workbookViewId="0">
      <pane xSplit="8" ySplit="2" topLeftCell="P99" activePane="bottomRight" state="frozen"/>
      <selection pane="topRight" activeCell="I1" sqref="I1"/>
      <selection pane="bottomLeft" activeCell="A2" sqref="A2"/>
      <selection pane="bottomRight" sqref="A1:U100"/>
    </sheetView>
  </sheetViews>
  <sheetFormatPr defaultColWidth="9.08984375" defaultRowHeight="14.5" x14ac:dyDescent="0.35"/>
  <cols>
    <col min="1" max="7" width="3" style="5" customWidth="1"/>
    <col min="8" max="8" width="24.90625" style="5" customWidth="1"/>
    <col min="9" max="14" width="11.36328125" bestFit="1" customWidth="1"/>
    <col min="15" max="15" width="12" bestFit="1" customWidth="1"/>
    <col min="16" max="17" width="12.36328125" bestFit="1" customWidth="1"/>
    <col min="18" max="18" width="12.1796875" bestFit="1" customWidth="1"/>
    <col min="19" max="19" width="12.08984375" bestFit="1" customWidth="1"/>
    <col min="20" max="20" width="11.08984375" bestFit="1" customWidth="1"/>
    <col min="21" max="21" width="9" bestFit="1" customWidth="1"/>
    <col min="22" max="22" width="3.08984375" customWidth="1"/>
    <col min="23" max="23" width="6.6328125" customWidth="1"/>
    <col min="24" max="24" width="2.54296875" customWidth="1"/>
    <col min="25" max="25" width="1.1796875" customWidth="1"/>
    <col min="26" max="26" width="2.453125" customWidth="1"/>
    <col min="27" max="27" width="6.36328125" customWidth="1"/>
    <col min="28" max="28" width="2.81640625" customWidth="1"/>
    <col min="29" max="29" width="11.90625" customWidth="1"/>
  </cols>
  <sheetData>
    <row r="1" spans="1:31" ht="15.5" x14ac:dyDescent="0.35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31" s="3" customFormat="1" ht="15" thickBot="1" x14ac:dyDescent="0.4">
      <c r="A2" s="1"/>
      <c r="B2" s="1"/>
      <c r="C2" s="1"/>
      <c r="D2" s="1"/>
      <c r="E2" s="1"/>
      <c r="F2" s="1"/>
      <c r="G2" s="1"/>
      <c r="H2" s="1"/>
      <c r="I2" s="2" t="s">
        <v>0</v>
      </c>
      <c r="J2" s="2" t="s">
        <v>1</v>
      </c>
      <c r="K2" s="2" t="s">
        <v>2</v>
      </c>
      <c r="L2" s="2" t="s">
        <v>3</v>
      </c>
      <c r="M2" s="22" t="s">
        <v>4</v>
      </c>
      <c r="N2" s="22" t="s">
        <v>76</v>
      </c>
      <c r="O2" s="22" t="s">
        <v>77</v>
      </c>
      <c r="P2" s="22" t="s">
        <v>78</v>
      </c>
      <c r="Q2" s="22" t="s">
        <v>79</v>
      </c>
      <c r="R2" s="22" t="s">
        <v>80</v>
      </c>
      <c r="S2" s="22" t="s">
        <v>81</v>
      </c>
      <c r="T2" s="22" t="s">
        <v>82</v>
      </c>
      <c r="U2" s="2" t="s">
        <v>5</v>
      </c>
      <c r="V2" s="23"/>
    </row>
    <row r="3" spans="1:31" ht="15" thickTop="1" x14ac:dyDescent="0.35">
      <c r="A3" s="4"/>
      <c r="B3" s="4" t="s">
        <v>6</v>
      </c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3"/>
      <c r="W3" s="23"/>
      <c r="X3" s="23"/>
      <c r="Y3" s="23"/>
      <c r="Z3" s="23"/>
      <c r="AA3" s="23"/>
      <c r="AB3" s="23"/>
      <c r="AC3" s="23"/>
      <c r="AD3" s="24"/>
      <c r="AE3" s="3"/>
    </row>
    <row r="4" spans="1:31" x14ac:dyDescent="0.35">
      <c r="A4" s="4"/>
      <c r="B4" s="4"/>
      <c r="C4" s="4"/>
      <c r="D4" s="4" t="s">
        <v>7</v>
      </c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3"/>
      <c r="W4" s="23"/>
      <c r="X4" s="23"/>
      <c r="Y4" s="23"/>
      <c r="Z4" s="23"/>
      <c r="AA4" s="23"/>
      <c r="AB4" s="23"/>
      <c r="AC4" s="23"/>
      <c r="AD4" s="24"/>
    </row>
    <row r="5" spans="1:31" x14ac:dyDescent="0.35">
      <c r="A5" s="4"/>
      <c r="B5" s="4"/>
      <c r="C5" s="4"/>
      <c r="D5" s="4"/>
      <c r="E5" s="4" t="s">
        <v>8</v>
      </c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3"/>
      <c r="W5" s="23"/>
      <c r="X5" s="23"/>
      <c r="Y5" s="23"/>
      <c r="Z5" s="23"/>
      <c r="AA5" s="23"/>
      <c r="AB5" s="23"/>
      <c r="AC5" s="23"/>
      <c r="AD5" s="24"/>
    </row>
    <row r="6" spans="1:31" x14ac:dyDescent="0.35">
      <c r="A6" s="4"/>
      <c r="B6" s="4"/>
      <c r="C6" s="4"/>
      <c r="D6" s="4"/>
      <c r="E6" s="4"/>
      <c r="F6" s="4" t="s">
        <v>9</v>
      </c>
      <c r="G6" s="4"/>
      <c r="H6" s="4"/>
      <c r="I6" s="6">
        <v>18364.22</v>
      </c>
      <c r="J6" s="6">
        <v>24223.51</v>
      </c>
      <c r="K6" s="6">
        <v>16899.939999999999</v>
      </c>
      <c r="L6" s="6">
        <v>18758.48</v>
      </c>
      <c r="M6" s="6">
        <v>21947.83</v>
      </c>
      <c r="N6" s="26">
        <v>15992.22</v>
      </c>
      <c r="O6" s="6">
        <v>27058</v>
      </c>
      <c r="P6" s="6">
        <v>40000</v>
      </c>
      <c r="Q6" s="6">
        <v>120000</v>
      </c>
      <c r="R6" s="6">
        <v>13796</v>
      </c>
      <c r="S6" s="6">
        <v>17012</v>
      </c>
      <c r="T6" s="6">
        <v>15234</v>
      </c>
      <c r="U6" s="6">
        <f>ROUND(SUM(I6:T6),5)</f>
        <v>349286.2</v>
      </c>
      <c r="V6" s="23"/>
      <c r="W6" s="23"/>
      <c r="X6" s="23"/>
      <c r="Y6" s="23"/>
      <c r="Z6" s="23"/>
      <c r="AA6" s="23"/>
      <c r="AB6" s="23"/>
      <c r="AC6" s="23"/>
      <c r="AD6" s="26"/>
    </row>
    <row r="7" spans="1:31" x14ac:dyDescent="0.35">
      <c r="A7" s="4"/>
      <c r="B7" s="4"/>
      <c r="C7" s="4"/>
      <c r="D7" s="4"/>
      <c r="E7" s="4"/>
      <c r="F7" s="4" t="s">
        <v>10</v>
      </c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3"/>
      <c r="W7" s="23"/>
      <c r="X7" s="23"/>
      <c r="Y7" s="23"/>
      <c r="Z7" s="23"/>
      <c r="AA7" s="23"/>
      <c r="AB7" s="23"/>
      <c r="AC7" s="23"/>
      <c r="AD7" s="26"/>
    </row>
    <row r="8" spans="1:31" ht="15" thickBot="1" x14ac:dyDescent="0.4">
      <c r="A8" s="4"/>
      <c r="B8" s="4"/>
      <c r="C8" s="4"/>
      <c r="D8" s="4"/>
      <c r="E8" s="4"/>
      <c r="F8" s="4"/>
      <c r="G8" s="4" t="s">
        <v>11</v>
      </c>
      <c r="H8" s="4"/>
      <c r="I8" s="6">
        <v>296.35000000000002</v>
      </c>
      <c r="J8" s="6">
        <v>0</v>
      </c>
      <c r="K8" s="6">
        <v>205.38</v>
      </c>
      <c r="L8" s="6">
        <v>328.56</v>
      </c>
      <c r="M8" s="6">
        <v>0</v>
      </c>
      <c r="N8" s="26">
        <v>609.66999999999996</v>
      </c>
      <c r="O8" s="9">
        <v>12000</v>
      </c>
      <c r="P8" s="9">
        <v>16600</v>
      </c>
      <c r="Q8" s="9">
        <v>5000</v>
      </c>
      <c r="R8" s="9"/>
      <c r="S8" s="9"/>
      <c r="T8" s="9"/>
      <c r="U8" s="6">
        <f>ROUND(SUM(I8:T8),5)</f>
        <v>35039.96</v>
      </c>
      <c r="V8" s="23"/>
      <c r="W8" s="23"/>
      <c r="X8" s="23"/>
      <c r="Y8" s="23"/>
      <c r="Z8" s="23"/>
      <c r="AA8" s="23"/>
      <c r="AB8" s="23"/>
      <c r="AC8" s="23"/>
      <c r="AD8" s="26"/>
    </row>
    <row r="9" spans="1:31" ht="15" thickBot="1" x14ac:dyDescent="0.4">
      <c r="A9" s="4"/>
      <c r="B9" s="4"/>
      <c r="C9" s="4"/>
      <c r="D9" s="4"/>
      <c r="E9" s="4"/>
      <c r="F9" s="4" t="s">
        <v>12</v>
      </c>
      <c r="G9" s="4"/>
      <c r="H9" s="4"/>
      <c r="I9" s="7">
        <f t="shared" ref="I9:T9" si="0">ROUND(SUM(I7:I8),5)</f>
        <v>296.35000000000002</v>
      </c>
      <c r="J9" s="7">
        <f t="shared" si="0"/>
        <v>0</v>
      </c>
      <c r="K9" s="7">
        <f t="shared" si="0"/>
        <v>205.38</v>
      </c>
      <c r="L9" s="7">
        <f t="shared" si="0"/>
        <v>328.56</v>
      </c>
      <c r="M9" s="7">
        <f t="shared" si="0"/>
        <v>0</v>
      </c>
      <c r="N9" s="7">
        <f t="shared" si="0"/>
        <v>609.66999999999996</v>
      </c>
      <c r="O9" s="7">
        <f t="shared" si="0"/>
        <v>12000</v>
      </c>
      <c r="P9" s="7">
        <f t="shared" si="0"/>
        <v>16600</v>
      </c>
      <c r="Q9" s="7">
        <f t="shared" si="0"/>
        <v>5000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>ROUND(SUM(I9:T9),5)</f>
        <v>35039.96</v>
      </c>
      <c r="V9" s="23"/>
      <c r="W9" s="23"/>
      <c r="X9" s="23"/>
      <c r="Y9" s="23"/>
      <c r="Z9" s="23"/>
      <c r="AA9" s="23"/>
      <c r="AB9" s="23"/>
      <c r="AC9" s="23"/>
      <c r="AD9" s="27"/>
    </row>
    <row r="10" spans="1:31" ht="15" thickBot="1" x14ac:dyDescent="0.4">
      <c r="A10" s="4"/>
      <c r="B10" s="4"/>
      <c r="C10" s="4"/>
      <c r="D10" s="4"/>
      <c r="E10" s="4" t="s">
        <v>13</v>
      </c>
      <c r="F10" s="4"/>
      <c r="G10" s="4"/>
      <c r="H10" s="4"/>
      <c r="I10" s="8">
        <f t="shared" ref="I10:T10" si="1">ROUND(SUM(I5:I6)+I9,5)</f>
        <v>18660.57</v>
      </c>
      <c r="J10" s="8">
        <f t="shared" si="1"/>
        <v>24223.51</v>
      </c>
      <c r="K10" s="8">
        <f t="shared" si="1"/>
        <v>17105.32</v>
      </c>
      <c r="L10" s="8">
        <f t="shared" si="1"/>
        <v>19087.04</v>
      </c>
      <c r="M10" s="8">
        <f t="shared" si="1"/>
        <v>21947.83</v>
      </c>
      <c r="N10" s="8">
        <f t="shared" si="1"/>
        <v>16601.89</v>
      </c>
      <c r="O10" s="8">
        <f t="shared" si="1"/>
        <v>39058</v>
      </c>
      <c r="P10" s="8">
        <f t="shared" si="1"/>
        <v>56600</v>
      </c>
      <c r="Q10" s="8">
        <f t="shared" si="1"/>
        <v>125000</v>
      </c>
      <c r="R10" s="8">
        <f t="shared" si="1"/>
        <v>13796</v>
      </c>
      <c r="S10" s="8">
        <f t="shared" si="1"/>
        <v>17012</v>
      </c>
      <c r="T10" s="8">
        <f t="shared" si="1"/>
        <v>15234</v>
      </c>
      <c r="U10" s="8">
        <f>ROUND(SUM(I10:T10),5)</f>
        <v>384326.16</v>
      </c>
      <c r="V10" s="23"/>
      <c r="W10" s="23"/>
      <c r="X10" s="23"/>
      <c r="Y10" s="23"/>
      <c r="Z10" s="23"/>
      <c r="AA10" s="23"/>
      <c r="AB10" s="23"/>
      <c r="AC10" s="23"/>
      <c r="AD10" s="28"/>
    </row>
    <row r="11" spans="1:31" x14ac:dyDescent="0.35">
      <c r="A11" s="4"/>
      <c r="B11" s="4"/>
      <c r="C11" s="4"/>
      <c r="D11" s="4" t="s">
        <v>14</v>
      </c>
      <c r="E11" s="4"/>
      <c r="F11" s="4"/>
      <c r="G11" s="4"/>
      <c r="H11" s="4"/>
      <c r="I11" s="6">
        <f t="shared" ref="I11:T11" si="2">ROUND(I4+I10,5)</f>
        <v>18660.57</v>
      </c>
      <c r="J11" s="6">
        <f t="shared" si="2"/>
        <v>24223.51</v>
      </c>
      <c r="K11" s="6">
        <f t="shared" si="2"/>
        <v>17105.32</v>
      </c>
      <c r="L11" s="6">
        <f t="shared" si="2"/>
        <v>19087.04</v>
      </c>
      <c r="M11" s="6">
        <f t="shared" si="2"/>
        <v>21947.83</v>
      </c>
      <c r="N11" s="6">
        <f t="shared" si="2"/>
        <v>16601.89</v>
      </c>
      <c r="O11" s="6">
        <f t="shared" si="2"/>
        <v>39058</v>
      </c>
      <c r="P11" s="6">
        <f t="shared" si="2"/>
        <v>56600</v>
      </c>
      <c r="Q11" s="6">
        <f t="shared" si="2"/>
        <v>125000</v>
      </c>
      <c r="R11" s="6">
        <f t="shared" si="2"/>
        <v>13796</v>
      </c>
      <c r="S11" s="6">
        <f t="shared" si="2"/>
        <v>17012</v>
      </c>
      <c r="T11" s="6">
        <f t="shared" si="2"/>
        <v>15234</v>
      </c>
      <c r="U11" s="6">
        <f>ROUND(SUM(I11:T11),5)</f>
        <v>384326.16</v>
      </c>
      <c r="V11" s="23"/>
      <c r="W11" s="23"/>
      <c r="X11" s="23"/>
      <c r="Y11" s="23"/>
      <c r="Z11" s="23"/>
      <c r="AA11" s="23"/>
      <c r="AB11" s="23"/>
      <c r="AC11" s="23"/>
      <c r="AD11" s="26"/>
    </row>
    <row r="12" spans="1:31" x14ac:dyDescent="0.35">
      <c r="A12" s="4"/>
      <c r="B12" s="4"/>
      <c r="C12" s="4"/>
      <c r="D12" s="4" t="s">
        <v>15</v>
      </c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23"/>
      <c r="W12" s="23"/>
      <c r="X12" s="23"/>
      <c r="Y12" s="23"/>
      <c r="Z12" s="23"/>
      <c r="AA12" s="23"/>
      <c r="AB12" s="23"/>
      <c r="AC12" s="23"/>
      <c r="AD12" s="26"/>
    </row>
    <row r="13" spans="1:31" x14ac:dyDescent="0.35">
      <c r="A13" s="4"/>
      <c r="B13" s="4"/>
      <c r="C13" s="4"/>
      <c r="D13" s="4"/>
      <c r="E13" s="4" t="s">
        <v>16</v>
      </c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23"/>
      <c r="W13" s="23"/>
      <c r="X13" s="23"/>
      <c r="Y13" s="23"/>
      <c r="Z13" s="23"/>
      <c r="AA13" s="23"/>
      <c r="AB13" s="23"/>
      <c r="AC13" s="23"/>
      <c r="AD13" s="26"/>
    </row>
    <row r="14" spans="1:31" ht="15" thickBot="1" x14ac:dyDescent="0.4">
      <c r="A14" s="4"/>
      <c r="B14" s="4"/>
      <c r="C14" s="4"/>
      <c r="D14" s="4"/>
      <c r="E14" s="4"/>
      <c r="F14" s="4" t="s">
        <v>17</v>
      </c>
      <c r="G14" s="4"/>
      <c r="H14" s="4"/>
      <c r="I14" s="6">
        <v>8174.02</v>
      </c>
      <c r="J14" s="6">
        <v>11568.97</v>
      </c>
      <c r="K14" s="6">
        <v>8032.08</v>
      </c>
      <c r="L14" s="6">
        <v>8856.61</v>
      </c>
      <c r="M14" s="6">
        <v>10655.8</v>
      </c>
      <c r="N14" s="26">
        <v>7933.23</v>
      </c>
      <c r="O14" s="6">
        <f t="shared" ref="O14:T14" si="3">(1-O19)*O11</f>
        <v>15779.432000000001</v>
      </c>
      <c r="P14" s="6">
        <f t="shared" si="3"/>
        <v>26375.599999999999</v>
      </c>
      <c r="Q14" s="6">
        <f t="shared" si="3"/>
        <v>59750</v>
      </c>
      <c r="R14" s="6">
        <f t="shared" si="3"/>
        <v>5932.2800000000007</v>
      </c>
      <c r="S14" s="6">
        <f t="shared" si="3"/>
        <v>7655.4</v>
      </c>
      <c r="T14" s="6">
        <f t="shared" si="3"/>
        <v>6855.2999999999993</v>
      </c>
      <c r="U14" s="6">
        <f>ROUND(SUM(I14:T14),5)</f>
        <v>177568.72200000001</v>
      </c>
      <c r="V14" s="23"/>
      <c r="W14" s="23"/>
      <c r="X14" s="23"/>
      <c r="Y14" s="23"/>
      <c r="Z14" s="23"/>
      <c r="AA14" s="23"/>
      <c r="AB14" s="23"/>
      <c r="AC14" s="23"/>
      <c r="AD14" s="26"/>
    </row>
    <row r="15" spans="1:31" ht="15" thickBot="1" x14ac:dyDescent="0.4">
      <c r="A15" s="4"/>
      <c r="B15" s="4"/>
      <c r="C15" s="4"/>
      <c r="D15" s="4"/>
      <c r="E15" s="4"/>
      <c r="F15" s="4" t="s">
        <v>18</v>
      </c>
      <c r="G15" s="4"/>
      <c r="H15" s="4"/>
      <c r="I15" s="6">
        <v>-162.36000000000001</v>
      </c>
      <c r="J15" s="6">
        <v>0</v>
      </c>
      <c r="K15" s="6">
        <v>0</v>
      </c>
      <c r="L15" s="6">
        <v>-160.06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f>ROUND(SUM(I15:T15),5)</f>
        <v>-322.42</v>
      </c>
      <c r="V15" s="23"/>
      <c r="W15" s="23"/>
      <c r="X15" s="23"/>
      <c r="Y15" s="23"/>
      <c r="Z15" s="23"/>
      <c r="AA15" s="23"/>
      <c r="AB15" s="23"/>
      <c r="AC15" s="23"/>
      <c r="AD15" s="27"/>
    </row>
    <row r="16" spans="1:31" ht="15" thickBot="1" x14ac:dyDescent="0.4">
      <c r="A16" s="4"/>
      <c r="B16" s="4"/>
      <c r="C16" s="4"/>
      <c r="D16" s="4"/>
      <c r="E16" s="4" t="s">
        <v>19</v>
      </c>
      <c r="F16" s="4"/>
      <c r="G16" s="4"/>
      <c r="H16" s="4"/>
      <c r="I16" s="7">
        <f t="shared" ref="I16:N16" si="4">ROUND(SUM(I13:I15),5)</f>
        <v>8011.66</v>
      </c>
      <c r="J16" s="7">
        <f t="shared" si="4"/>
        <v>11568.97</v>
      </c>
      <c r="K16" s="7">
        <f t="shared" si="4"/>
        <v>8032.08</v>
      </c>
      <c r="L16" s="7">
        <f t="shared" si="4"/>
        <v>8696.5499999999993</v>
      </c>
      <c r="M16" s="7">
        <f t="shared" si="4"/>
        <v>10655.8</v>
      </c>
      <c r="N16" s="7">
        <f t="shared" si="4"/>
        <v>7933.23</v>
      </c>
      <c r="O16" s="7">
        <f t="shared" ref="O16:T16" si="5">ROUND(SUM(O13:O15),5)</f>
        <v>15779.432000000001</v>
      </c>
      <c r="P16" s="7">
        <f t="shared" si="5"/>
        <v>26375.599999999999</v>
      </c>
      <c r="Q16" s="7">
        <f t="shared" si="5"/>
        <v>59750</v>
      </c>
      <c r="R16" s="7">
        <f t="shared" si="5"/>
        <v>5932.28</v>
      </c>
      <c r="S16" s="7">
        <f t="shared" si="5"/>
        <v>7655.4</v>
      </c>
      <c r="T16" s="7">
        <f t="shared" si="5"/>
        <v>6855.3</v>
      </c>
      <c r="U16" s="7">
        <f>ROUND(SUM(I16:T16),5)</f>
        <v>177246.302</v>
      </c>
      <c r="V16" s="23"/>
      <c r="W16" s="23"/>
      <c r="X16" s="23"/>
      <c r="Y16" s="23"/>
      <c r="Z16" s="23"/>
      <c r="AA16" s="23"/>
      <c r="AB16" s="23"/>
      <c r="AC16" s="23"/>
      <c r="AD16" s="28"/>
    </row>
    <row r="17" spans="1:30" ht="15" thickBot="1" x14ac:dyDescent="0.4">
      <c r="A17" s="4"/>
      <c r="B17" s="4"/>
      <c r="C17" s="4"/>
      <c r="D17" s="4" t="s">
        <v>20</v>
      </c>
      <c r="E17" s="4"/>
      <c r="F17" s="4"/>
      <c r="G17" s="4"/>
      <c r="H17" s="4"/>
      <c r="I17" s="8">
        <f t="shared" ref="I17:N17" si="6">ROUND(I12+I16,5)</f>
        <v>8011.66</v>
      </c>
      <c r="J17" s="8">
        <f t="shared" si="6"/>
        <v>11568.97</v>
      </c>
      <c r="K17" s="8">
        <f t="shared" si="6"/>
        <v>8032.08</v>
      </c>
      <c r="L17" s="8">
        <f t="shared" si="6"/>
        <v>8696.5499999999993</v>
      </c>
      <c r="M17" s="8">
        <f t="shared" si="6"/>
        <v>10655.8</v>
      </c>
      <c r="N17" s="8">
        <f t="shared" si="6"/>
        <v>7933.23</v>
      </c>
      <c r="O17" s="8">
        <f t="shared" ref="O17:T17" si="7">ROUND(O12+O16,5)</f>
        <v>15779.432000000001</v>
      </c>
      <c r="P17" s="8">
        <f t="shared" si="7"/>
        <v>26375.599999999999</v>
      </c>
      <c r="Q17" s="8">
        <f t="shared" si="7"/>
        <v>59750</v>
      </c>
      <c r="R17" s="8">
        <f t="shared" si="7"/>
        <v>5932.28</v>
      </c>
      <c r="S17" s="8">
        <f t="shared" si="7"/>
        <v>7655.4</v>
      </c>
      <c r="T17" s="8">
        <f t="shared" si="7"/>
        <v>6855.3</v>
      </c>
      <c r="U17" s="8">
        <f>ROUND(SUM(I17:T17),5)</f>
        <v>177246.302</v>
      </c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x14ac:dyDescent="0.35">
      <c r="A18" s="4"/>
      <c r="B18" s="4"/>
      <c r="C18" s="4" t="s">
        <v>21</v>
      </c>
      <c r="D18" s="4"/>
      <c r="E18" s="4"/>
      <c r="F18" s="4"/>
      <c r="G18" s="4"/>
      <c r="H18" s="4"/>
      <c r="I18" s="6">
        <f t="shared" ref="I18:N18" si="8">ROUND(I11-I17,5)</f>
        <v>10648.91</v>
      </c>
      <c r="J18" s="6">
        <f t="shared" si="8"/>
        <v>12654.54</v>
      </c>
      <c r="K18" s="6">
        <f t="shared" si="8"/>
        <v>9073.24</v>
      </c>
      <c r="L18" s="6">
        <f t="shared" si="8"/>
        <v>10390.49</v>
      </c>
      <c r="M18" s="6">
        <f t="shared" si="8"/>
        <v>11292.03</v>
      </c>
      <c r="N18" s="6">
        <f t="shared" si="8"/>
        <v>8668.66</v>
      </c>
      <c r="O18" s="6">
        <f t="shared" ref="O18:T18" si="9">ROUND(O11-O17,5)</f>
        <v>23278.567999999999</v>
      </c>
      <c r="P18" s="6">
        <f t="shared" si="9"/>
        <v>30224.400000000001</v>
      </c>
      <c r="Q18" s="6">
        <f t="shared" si="9"/>
        <v>65250</v>
      </c>
      <c r="R18" s="6">
        <f t="shared" si="9"/>
        <v>7863.72</v>
      </c>
      <c r="S18" s="6">
        <f t="shared" si="9"/>
        <v>9356.6</v>
      </c>
      <c r="T18" s="6">
        <f t="shared" si="9"/>
        <v>8378.7000000000007</v>
      </c>
      <c r="U18" s="6">
        <f>ROUND(SUM(I18:T18),5)</f>
        <v>207079.85800000001</v>
      </c>
      <c r="V18" s="23"/>
      <c r="W18" s="23"/>
      <c r="X18" s="23"/>
      <c r="Y18" s="23"/>
      <c r="Z18" s="23"/>
      <c r="AA18" s="23"/>
      <c r="AB18" s="23"/>
      <c r="AC18" s="23"/>
      <c r="AD18" s="26"/>
    </row>
    <row r="19" spans="1:30" x14ac:dyDescent="0.35">
      <c r="A19" s="4"/>
      <c r="B19" s="4"/>
      <c r="C19" s="4"/>
      <c r="D19" s="4"/>
      <c r="E19" s="4"/>
      <c r="F19" s="4"/>
      <c r="G19" s="4"/>
      <c r="H19" s="4"/>
      <c r="I19" s="12">
        <f>+I18/I11</f>
        <v>0.57066370427055546</v>
      </c>
      <c r="J19" s="12">
        <f t="shared" ref="J19:M19" si="10">+J18/J11</f>
        <v>0.52240736375529395</v>
      </c>
      <c r="K19" s="12">
        <f t="shared" si="10"/>
        <v>0.53043380655842742</v>
      </c>
      <c r="L19" s="12">
        <f t="shared" si="10"/>
        <v>0.54437408838667489</v>
      </c>
      <c r="M19" s="12">
        <f t="shared" si="10"/>
        <v>0.51449414361237533</v>
      </c>
      <c r="N19" s="12">
        <v>0.56999999999999995</v>
      </c>
      <c r="O19" s="12">
        <v>0.59599999999999997</v>
      </c>
      <c r="P19" s="12">
        <v>0.53400000000000003</v>
      </c>
      <c r="Q19" s="12">
        <v>0.52200000000000002</v>
      </c>
      <c r="R19" s="12">
        <v>0.56999999999999995</v>
      </c>
      <c r="S19" s="12">
        <v>0.55000000000000004</v>
      </c>
      <c r="T19" s="12">
        <v>0.55000000000000004</v>
      </c>
      <c r="U19" s="12">
        <f>+U18/U11</f>
        <v>0.53881280941167264</v>
      </c>
      <c r="V19" s="23"/>
      <c r="W19" s="23"/>
      <c r="X19" s="23"/>
      <c r="Y19" s="23"/>
      <c r="Z19" s="23"/>
      <c r="AA19" s="23"/>
      <c r="AB19" s="23"/>
      <c r="AC19" s="23"/>
      <c r="AD19" s="26"/>
    </row>
    <row r="20" spans="1:30" x14ac:dyDescent="0.35">
      <c r="A20" s="4"/>
      <c r="B20" s="4"/>
      <c r="C20" s="4"/>
      <c r="D20" s="4" t="s">
        <v>22</v>
      </c>
      <c r="E20" s="4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3"/>
      <c r="W20" s="23"/>
      <c r="X20" s="23"/>
      <c r="Y20" s="23"/>
      <c r="Z20" s="23"/>
      <c r="AA20" s="23"/>
      <c r="AB20" s="23"/>
      <c r="AC20" s="23"/>
      <c r="AD20" s="26"/>
    </row>
    <row r="21" spans="1:30" x14ac:dyDescent="0.35">
      <c r="A21" s="4"/>
      <c r="B21" s="4"/>
      <c r="C21" s="4"/>
      <c r="D21" s="4"/>
      <c r="E21" s="4" t="s">
        <v>23</v>
      </c>
      <c r="F21" s="4"/>
      <c r="G21" s="4"/>
      <c r="H21" s="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x14ac:dyDescent="0.35">
      <c r="A22" s="4"/>
      <c r="B22" s="4"/>
      <c r="C22" s="4"/>
      <c r="D22" s="4"/>
      <c r="E22" s="4"/>
      <c r="F22" s="4" t="s">
        <v>24</v>
      </c>
      <c r="G22" s="4"/>
      <c r="H22" s="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x14ac:dyDescent="0.35">
      <c r="A23" s="4"/>
      <c r="B23" s="4"/>
      <c r="C23" s="4"/>
      <c r="D23" s="4"/>
      <c r="E23" s="4"/>
      <c r="F23" s="4"/>
      <c r="G23" s="4" t="s">
        <v>25</v>
      </c>
      <c r="H23" s="4"/>
      <c r="I23" s="6">
        <v>3173.14</v>
      </c>
      <c r="J23" s="6">
        <v>3270.73</v>
      </c>
      <c r="K23" s="6">
        <v>2931.14</v>
      </c>
      <c r="L23" s="6">
        <v>3070.72</v>
      </c>
      <c r="M23" s="6">
        <v>3419.68</v>
      </c>
      <c r="N23" s="26">
        <v>2548.08</v>
      </c>
      <c r="O23" s="6">
        <v>3425</v>
      </c>
      <c r="P23" s="6">
        <v>4146</v>
      </c>
      <c r="Q23" s="6">
        <v>3965</v>
      </c>
      <c r="R23" s="6">
        <v>3606</v>
      </c>
      <c r="S23" s="6">
        <v>2885</v>
      </c>
      <c r="T23" s="6">
        <v>2885</v>
      </c>
      <c r="U23" s="6">
        <f t="shared" ref="U23:U37" si="11">ROUND(SUM(I23:T23),5)</f>
        <v>39325.49</v>
      </c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x14ac:dyDescent="0.35">
      <c r="A24" s="4"/>
      <c r="B24" s="4"/>
      <c r="C24" s="4"/>
      <c r="D24" s="4"/>
      <c r="E24" s="4"/>
      <c r="F24" s="4"/>
      <c r="G24" s="4" t="s">
        <v>84</v>
      </c>
      <c r="H24" s="4"/>
      <c r="I24" s="6">
        <v>2915.3</v>
      </c>
      <c r="J24" s="6">
        <v>1862.72</v>
      </c>
      <c r="K24" s="6">
        <v>1526.56</v>
      </c>
      <c r="L24" s="6">
        <v>1471.44</v>
      </c>
      <c r="M24" s="6">
        <v>2108.4</v>
      </c>
      <c r="N24" s="26">
        <v>2538.94</v>
      </c>
      <c r="O24" s="6">
        <f>16*30*4</f>
        <v>1920</v>
      </c>
      <c r="P24" s="6">
        <f>16*30*5</f>
        <v>2400</v>
      </c>
      <c r="Q24" s="6">
        <f>16*30*4</f>
        <v>1920</v>
      </c>
      <c r="R24" s="6">
        <v>1600</v>
      </c>
      <c r="S24" s="6">
        <v>1280</v>
      </c>
      <c r="T24" s="6">
        <v>1280</v>
      </c>
      <c r="U24" s="6">
        <f t="shared" si="11"/>
        <v>22823.360000000001</v>
      </c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x14ac:dyDescent="0.35">
      <c r="A25" s="4"/>
      <c r="B25" s="4"/>
      <c r="C25" s="4"/>
      <c r="D25" s="4"/>
      <c r="E25" s="4"/>
      <c r="F25" s="4"/>
      <c r="G25" s="4"/>
      <c r="H25" s="4" t="s">
        <v>83</v>
      </c>
      <c r="I25" s="6"/>
      <c r="J25" s="6"/>
      <c r="K25" s="6"/>
      <c r="L25" s="6"/>
      <c r="M25" s="6"/>
      <c r="N25" s="6"/>
      <c r="O25" s="6">
        <f>13*20*4</f>
        <v>1040</v>
      </c>
      <c r="P25" s="6">
        <f>13*30*5</f>
        <v>1950</v>
      </c>
      <c r="Q25" s="6">
        <f>13*30*4</f>
        <v>1560</v>
      </c>
      <c r="R25" s="6">
        <f>13*30*4</f>
        <v>1560</v>
      </c>
      <c r="S25" s="6">
        <f>13*20*4</f>
        <v>1040</v>
      </c>
      <c r="T25" s="6">
        <v>1040</v>
      </c>
      <c r="U25" s="6">
        <f t="shared" si="11"/>
        <v>8190</v>
      </c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thickBot="1" x14ac:dyDescent="0.4">
      <c r="A26" s="4"/>
      <c r="B26" s="4"/>
      <c r="C26" s="4"/>
      <c r="D26" s="4"/>
      <c r="E26" s="4"/>
      <c r="F26" s="4"/>
      <c r="G26" s="4" t="s">
        <v>26</v>
      </c>
      <c r="H26" s="4"/>
      <c r="I26" s="6">
        <v>278.32</v>
      </c>
      <c r="J26" s="6">
        <v>428.21</v>
      </c>
      <c r="K26" s="6">
        <v>406.57</v>
      </c>
      <c r="L26" s="6">
        <v>379.12</v>
      </c>
      <c r="M26" s="6">
        <v>105.06</v>
      </c>
      <c r="N26" s="26">
        <v>208.32</v>
      </c>
      <c r="O26" s="6">
        <v>458</v>
      </c>
      <c r="P26" s="6">
        <v>420</v>
      </c>
      <c r="Q26" s="6">
        <v>420</v>
      </c>
      <c r="R26" s="6">
        <v>420</v>
      </c>
      <c r="S26" s="6">
        <v>366</v>
      </c>
      <c r="T26" s="6">
        <v>366</v>
      </c>
      <c r="U26" s="6">
        <f t="shared" si="11"/>
        <v>4255.6000000000004</v>
      </c>
      <c r="V26" s="23"/>
      <c r="W26" s="23"/>
      <c r="X26" s="23"/>
      <c r="Y26" s="23"/>
      <c r="Z26" s="23"/>
      <c r="AA26" s="23"/>
      <c r="AB26" s="23"/>
      <c r="AC26" s="23"/>
      <c r="AD26" s="29"/>
    </row>
    <row r="27" spans="1:30" x14ac:dyDescent="0.35">
      <c r="A27" s="4"/>
      <c r="B27" s="4"/>
      <c r="C27" s="4"/>
      <c r="D27" s="4"/>
      <c r="E27" s="4"/>
      <c r="F27" s="4"/>
      <c r="G27" s="4" t="s">
        <v>27</v>
      </c>
      <c r="H27" s="4"/>
      <c r="I27" s="6">
        <v>396.8</v>
      </c>
      <c r="J27" s="6">
        <v>1175.9000000000001</v>
      </c>
      <c r="K27" s="6">
        <v>1194.0999999999999</v>
      </c>
      <c r="L27" s="6">
        <v>967.2</v>
      </c>
      <c r="M27" s="6">
        <v>189.72</v>
      </c>
      <c r="N27" s="6">
        <v>0</v>
      </c>
      <c r="O27" s="6">
        <v>100</v>
      </c>
      <c r="P27" s="6">
        <v>300</v>
      </c>
      <c r="Q27" s="6">
        <v>300</v>
      </c>
      <c r="R27" s="6">
        <v>100</v>
      </c>
      <c r="S27" s="6">
        <v>100</v>
      </c>
      <c r="T27" s="6">
        <v>100</v>
      </c>
      <c r="U27" s="6">
        <f t="shared" si="11"/>
        <v>4923.72</v>
      </c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x14ac:dyDescent="0.35">
      <c r="A28" s="4"/>
      <c r="B28" s="4"/>
      <c r="C28" s="4"/>
      <c r="D28" s="4"/>
      <c r="E28" s="4"/>
      <c r="F28" s="4"/>
      <c r="G28" s="4" t="s">
        <v>28</v>
      </c>
      <c r="H28" s="4"/>
      <c r="I28" s="6">
        <v>517.41</v>
      </c>
      <c r="J28" s="6">
        <v>515.45000000000005</v>
      </c>
      <c r="K28" s="6">
        <v>463.44</v>
      </c>
      <c r="L28" s="6">
        <v>450.48</v>
      </c>
      <c r="M28" s="6">
        <v>445.45</v>
      </c>
      <c r="N28" s="6">
        <v>401</v>
      </c>
      <c r="O28" s="6">
        <f t="shared" ref="O28:T28" si="12">SUM(O23:O27)*0.077</f>
        <v>534.61099999999999</v>
      </c>
      <c r="P28" s="6">
        <f t="shared" si="12"/>
        <v>709.63199999999995</v>
      </c>
      <c r="Q28" s="6">
        <f t="shared" si="12"/>
        <v>628.70500000000004</v>
      </c>
      <c r="R28" s="6">
        <f t="shared" si="12"/>
        <v>561.02200000000005</v>
      </c>
      <c r="S28" s="6">
        <f t="shared" si="12"/>
        <v>436.66699999999997</v>
      </c>
      <c r="T28" s="6">
        <f t="shared" si="12"/>
        <v>436.66699999999997</v>
      </c>
      <c r="U28" s="6">
        <f t="shared" si="11"/>
        <v>6100.5339999999997</v>
      </c>
      <c r="V28" s="23"/>
      <c r="W28" s="23"/>
      <c r="X28" s="23"/>
      <c r="Y28" s="23"/>
      <c r="Z28" s="23"/>
      <c r="AA28" s="23"/>
      <c r="AB28" s="23"/>
      <c r="AC28" s="23"/>
      <c r="AD28" s="26"/>
    </row>
    <row r="29" spans="1:30" ht="15" thickBot="1" x14ac:dyDescent="0.4">
      <c r="A29" s="4"/>
      <c r="B29" s="4"/>
      <c r="C29" s="4"/>
      <c r="D29" s="4"/>
      <c r="E29" s="4"/>
      <c r="F29" s="4"/>
      <c r="G29" s="4" t="s">
        <v>29</v>
      </c>
      <c r="H29" s="4"/>
      <c r="I29" s="9">
        <v>125</v>
      </c>
      <c r="J29" s="9">
        <v>50</v>
      </c>
      <c r="K29" s="9">
        <v>50</v>
      </c>
      <c r="L29" s="9">
        <v>50</v>
      </c>
      <c r="M29" s="9">
        <v>50</v>
      </c>
      <c r="N29" s="9">
        <v>50</v>
      </c>
      <c r="O29" s="9">
        <v>50</v>
      </c>
      <c r="P29" s="9">
        <v>50</v>
      </c>
      <c r="Q29" s="9">
        <v>50</v>
      </c>
      <c r="R29" s="9">
        <v>50</v>
      </c>
      <c r="S29" s="9">
        <v>50</v>
      </c>
      <c r="T29" s="9">
        <v>50</v>
      </c>
      <c r="U29" s="9">
        <f t="shared" si="11"/>
        <v>675</v>
      </c>
      <c r="V29" s="23"/>
      <c r="W29" s="23"/>
      <c r="X29" s="23"/>
      <c r="Y29" s="23"/>
      <c r="Z29" s="23"/>
      <c r="AA29" s="23"/>
      <c r="AB29" s="23"/>
      <c r="AC29" s="23"/>
      <c r="AD29" s="26"/>
    </row>
    <row r="30" spans="1:30" x14ac:dyDescent="0.35">
      <c r="A30" s="4"/>
      <c r="B30" s="4"/>
      <c r="C30" s="4"/>
      <c r="D30" s="4"/>
      <c r="E30" s="4"/>
      <c r="F30" s="4" t="s">
        <v>30</v>
      </c>
      <c r="G30" s="4"/>
      <c r="H30" s="4"/>
      <c r="I30" s="6">
        <f>ROUND(SUM(I22:I29),5)</f>
        <v>7405.97</v>
      </c>
      <c r="J30" s="6">
        <f>ROUND(SUM(J22:J29),5)</f>
        <v>7303.01</v>
      </c>
      <c r="K30" s="6">
        <f>ROUND(SUM(K22:K29),5)</f>
        <v>6571.81</v>
      </c>
      <c r="L30" s="6">
        <f>ROUND(SUM(L22:L29),5)</f>
        <v>6388.96</v>
      </c>
      <c r="M30" s="6">
        <f>ROUND(SUM(M22:M29),5)</f>
        <v>6318.31</v>
      </c>
      <c r="N30" s="6">
        <f t="shared" ref="N30:T30" si="13">ROUND(SUM(N22:N29),5)</f>
        <v>5746.34</v>
      </c>
      <c r="O30" s="6">
        <f t="shared" si="13"/>
        <v>7527.6109999999999</v>
      </c>
      <c r="P30" s="6">
        <f t="shared" si="13"/>
        <v>9975.6319999999996</v>
      </c>
      <c r="Q30" s="6">
        <f t="shared" si="13"/>
        <v>8843.7049999999999</v>
      </c>
      <c r="R30" s="6">
        <f t="shared" si="13"/>
        <v>7897.0219999999999</v>
      </c>
      <c r="S30" s="6">
        <f t="shared" si="13"/>
        <v>6157.6670000000004</v>
      </c>
      <c r="T30" s="6">
        <f t="shared" si="13"/>
        <v>6157.6670000000004</v>
      </c>
      <c r="U30" s="6">
        <f>ROUND(SUM(I30:T30),5)</f>
        <v>86293.703999999998</v>
      </c>
      <c r="V30" s="23"/>
      <c r="W30" s="23"/>
      <c r="X30" s="23"/>
      <c r="Y30" s="23"/>
      <c r="Z30" s="23"/>
      <c r="AA30" s="23"/>
      <c r="AB30" s="23"/>
      <c r="AC30" s="23"/>
      <c r="AD30" s="26"/>
    </row>
    <row r="31" spans="1:30" x14ac:dyDescent="0.35">
      <c r="A31" s="4"/>
      <c r="B31" s="4"/>
      <c r="C31" s="4"/>
      <c r="D31" s="4"/>
      <c r="E31" s="4"/>
      <c r="F31" s="4" t="s">
        <v>31</v>
      </c>
      <c r="G31" s="4"/>
      <c r="H31" s="4"/>
      <c r="I31" s="6">
        <v>664.28</v>
      </c>
      <c r="J31" s="6">
        <v>2090.3000000000002</v>
      </c>
      <c r="K31" s="6">
        <v>459.19</v>
      </c>
      <c r="L31" s="6">
        <v>260</v>
      </c>
      <c r="M31" s="6">
        <v>261.22000000000003</v>
      </c>
      <c r="N31" s="6">
        <v>267</v>
      </c>
      <c r="O31" s="6">
        <v>520</v>
      </c>
      <c r="P31" s="37">
        <v>3000</v>
      </c>
      <c r="Q31" s="37">
        <v>3900</v>
      </c>
      <c r="R31" s="6">
        <v>300</v>
      </c>
      <c r="S31" s="6">
        <v>420</v>
      </c>
      <c r="T31" s="6">
        <v>420</v>
      </c>
      <c r="U31" s="6">
        <f t="shared" si="11"/>
        <v>12561.99</v>
      </c>
      <c r="V31" s="23"/>
      <c r="W31" s="23"/>
      <c r="X31" s="23"/>
      <c r="Y31" s="23"/>
      <c r="Z31" s="23"/>
      <c r="AA31" s="23"/>
      <c r="AB31" s="23"/>
      <c r="AC31" s="23"/>
      <c r="AD31" s="26"/>
    </row>
    <row r="32" spans="1:30" x14ac:dyDescent="0.35">
      <c r="A32" s="4"/>
      <c r="B32" s="4"/>
      <c r="C32" s="4"/>
      <c r="D32" s="4"/>
      <c r="E32" s="4"/>
      <c r="F32" s="4" t="s">
        <v>32</v>
      </c>
      <c r="G32" s="4"/>
      <c r="H32" s="4"/>
      <c r="I32" s="6">
        <v>338.16</v>
      </c>
      <c r="J32" s="6">
        <v>378.36</v>
      </c>
      <c r="K32" s="6">
        <v>483.26</v>
      </c>
      <c r="L32" s="6">
        <v>385.14</v>
      </c>
      <c r="M32" s="6">
        <v>369.88</v>
      </c>
      <c r="N32" s="6">
        <v>438</v>
      </c>
      <c r="O32" s="6">
        <f t="shared" ref="O32:T32" si="14">+O11*0.0192</f>
        <v>749.91359999999997</v>
      </c>
      <c r="P32" s="6">
        <f t="shared" si="14"/>
        <v>1086.7199999999998</v>
      </c>
      <c r="Q32" s="6">
        <f t="shared" si="14"/>
        <v>2400</v>
      </c>
      <c r="R32" s="6">
        <f t="shared" si="14"/>
        <v>264.88319999999999</v>
      </c>
      <c r="S32" s="6">
        <f t="shared" si="14"/>
        <v>326.63039999999995</v>
      </c>
      <c r="T32" s="6">
        <f t="shared" si="14"/>
        <v>292.49279999999999</v>
      </c>
      <c r="U32" s="6">
        <f t="shared" si="11"/>
        <v>7513.44</v>
      </c>
      <c r="V32" s="23"/>
      <c r="W32" s="23"/>
      <c r="X32" s="23"/>
      <c r="Y32" s="23"/>
      <c r="Z32" s="23"/>
      <c r="AA32" s="23"/>
      <c r="AB32" s="23"/>
      <c r="AC32" s="23"/>
      <c r="AD32" s="26"/>
    </row>
    <row r="33" spans="1:30" ht="15" thickBot="1" x14ac:dyDescent="0.4">
      <c r="A33" s="4"/>
      <c r="B33" s="4"/>
      <c r="C33" s="4"/>
      <c r="D33" s="4"/>
      <c r="E33" s="4"/>
      <c r="F33" s="4" t="s">
        <v>33</v>
      </c>
      <c r="G33" s="4"/>
      <c r="H33" s="4"/>
      <c r="I33" s="6">
        <v>0</v>
      </c>
      <c r="J33" s="6">
        <v>0</v>
      </c>
      <c r="K33" s="6">
        <v>898</v>
      </c>
      <c r="L33" s="6">
        <v>0</v>
      </c>
      <c r="M33" s="6">
        <v>0</v>
      </c>
      <c r="N33" s="6">
        <v>0</v>
      </c>
      <c r="O33" s="6">
        <v>1245</v>
      </c>
      <c r="P33" s="6">
        <v>72</v>
      </c>
      <c r="Q33" s="6">
        <v>-2000</v>
      </c>
      <c r="R33" s="6"/>
      <c r="S33" s="6"/>
      <c r="T33" s="6"/>
      <c r="U33" s="6">
        <f t="shared" si="11"/>
        <v>215</v>
      </c>
      <c r="V33" s="23"/>
      <c r="W33" s="23"/>
      <c r="X33" s="23"/>
      <c r="Y33" s="23"/>
      <c r="Z33" s="23"/>
      <c r="AA33" s="23"/>
      <c r="AB33" s="23"/>
      <c r="AC33" s="23"/>
      <c r="AD33" s="29"/>
    </row>
    <row r="34" spans="1:30" x14ac:dyDescent="0.35">
      <c r="A34" s="4"/>
      <c r="B34" s="4"/>
      <c r="C34" s="4"/>
      <c r="D34" s="4"/>
      <c r="E34" s="4"/>
      <c r="F34" s="4" t="s">
        <v>34</v>
      </c>
      <c r="G34" s="4"/>
      <c r="H34" s="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11"/>
        <v>0</v>
      </c>
      <c r="V34" s="23"/>
      <c r="W34" s="23"/>
      <c r="X34" s="23"/>
      <c r="Y34" s="23"/>
      <c r="Z34" s="23"/>
      <c r="AA34" s="23"/>
      <c r="AB34" s="23"/>
      <c r="AC34" s="23"/>
      <c r="AD34" s="26"/>
    </row>
    <row r="35" spans="1:30" x14ac:dyDescent="0.35">
      <c r="A35" s="4"/>
      <c r="B35" s="4"/>
      <c r="C35" s="4"/>
      <c r="D35" s="4"/>
      <c r="E35" s="4"/>
      <c r="F35" s="4"/>
      <c r="G35" s="4" t="s">
        <v>35</v>
      </c>
      <c r="H35" s="4"/>
      <c r="I35" s="6">
        <v>25</v>
      </c>
      <c r="J35" s="6">
        <v>25</v>
      </c>
      <c r="K35" s="6">
        <v>25</v>
      </c>
      <c r="L35" s="6">
        <v>25</v>
      </c>
      <c r="M35" s="6">
        <v>25</v>
      </c>
      <c r="N35" s="6">
        <v>25</v>
      </c>
      <c r="O35" s="6">
        <v>25</v>
      </c>
      <c r="P35" s="6">
        <v>25</v>
      </c>
      <c r="Q35" s="6">
        <v>25</v>
      </c>
      <c r="R35" s="6">
        <v>25</v>
      </c>
      <c r="S35" s="6">
        <v>25</v>
      </c>
      <c r="T35" s="6">
        <v>25</v>
      </c>
      <c r="U35" s="6">
        <f t="shared" si="11"/>
        <v>300</v>
      </c>
      <c r="V35" s="23"/>
      <c r="W35" s="23"/>
      <c r="X35" s="23"/>
      <c r="Y35" s="23"/>
      <c r="Z35" s="23"/>
      <c r="AA35" s="23"/>
      <c r="AB35" s="23"/>
      <c r="AC35" s="23"/>
      <c r="AD35" s="26"/>
    </row>
    <row r="36" spans="1:30" x14ac:dyDescent="0.35">
      <c r="A36" s="4"/>
      <c r="B36" s="4"/>
      <c r="C36" s="4"/>
      <c r="D36" s="4"/>
      <c r="E36" s="4"/>
      <c r="F36" s="4"/>
      <c r="G36" s="4" t="s">
        <v>36</v>
      </c>
      <c r="H36" s="4"/>
      <c r="I36" s="6">
        <v>0</v>
      </c>
      <c r="J36" s="6">
        <v>0</v>
      </c>
      <c r="K36" s="6">
        <v>95.03</v>
      </c>
      <c r="L36" s="6">
        <v>145</v>
      </c>
      <c r="M36" s="6">
        <v>0</v>
      </c>
      <c r="N36" s="6"/>
      <c r="O36" s="6"/>
      <c r="P36" s="6"/>
      <c r="Q36" s="6"/>
      <c r="R36" s="6"/>
      <c r="S36" s="6"/>
      <c r="T36" s="6"/>
      <c r="U36" s="6">
        <f t="shared" si="11"/>
        <v>240.03</v>
      </c>
      <c r="V36" s="23"/>
      <c r="W36" s="23"/>
      <c r="X36" s="23"/>
      <c r="Y36" s="23"/>
      <c r="Z36" s="23"/>
      <c r="AA36" s="23"/>
      <c r="AB36" s="23"/>
      <c r="AC36" s="23"/>
      <c r="AD36" s="26"/>
    </row>
    <row r="37" spans="1:30" ht="15" thickBot="1" x14ac:dyDescent="0.4">
      <c r="A37" s="4"/>
      <c r="B37" s="4"/>
      <c r="C37" s="4"/>
      <c r="D37" s="4"/>
      <c r="E37" s="4"/>
      <c r="F37" s="4"/>
      <c r="G37" s="4" t="s">
        <v>37</v>
      </c>
      <c r="H37" s="4"/>
      <c r="I37" s="9">
        <v>188.98</v>
      </c>
      <c r="J37" s="9">
        <v>69</v>
      </c>
      <c r="K37" s="9">
        <v>954</v>
      </c>
      <c r="L37" s="9">
        <v>58.94</v>
      </c>
      <c r="M37" s="9">
        <v>240</v>
      </c>
      <c r="N37" s="9">
        <v>0</v>
      </c>
      <c r="O37" s="9">
        <v>69</v>
      </c>
      <c r="P37" s="9">
        <v>1100</v>
      </c>
      <c r="Q37" s="9">
        <v>480</v>
      </c>
      <c r="R37" s="9">
        <v>166</v>
      </c>
      <c r="S37" s="9">
        <v>166</v>
      </c>
      <c r="T37" s="9">
        <v>1100</v>
      </c>
      <c r="U37" s="9">
        <f t="shared" si="11"/>
        <v>4591.92</v>
      </c>
      <c r="V37" s="23"/>
      <c r="W37" s="23"/>
      <c r="X37" s="23"/>
      <c r="Y37" s="23"/>
      <c r="Z37" s="23"/>
      <c r="AA37" s="23"/>
      <c r="AB37" s="23"/>
      <c r="AC37" s="23"/>
      <c r="AD37" s="26"/>
    </row>
    <row r="38" spans="1:30" x14ac:dyDescent="0.35">
      <c r="A38" s="4"/>
      <c r="B38" s="4"/>
      <c r="C38" s="4"/>
      <c r="D38" s="4"/>
      <c r="E38" s="4"/>
      <c r="F38" s="4" t="s">
        <v>38</v>
      </c>
      <c r="G38" s="4"/>
      <c r="H38" s="4"/>
      <c r="I38" s="6">
        <f>ROUND(SUM(I34:I37),5)</f>
        <v>213.98</v>
      </c>
      <c r="J38" s="6">
        <f>ROUND(SUM(J34:J37),5)</f>
        <v>94</v>
      </c>
      <c r="K38" s="6">
        <f>ROUND(SUM(K34:K37),5)</f>
        <v>1074.03</v>
      </c>
      <c r="L38" s="6">
        <f>ROUND(SUM(L34:L37),5)</f>
        <v>228.94</v>
      </c>
      <c r="M38" s="6">
        <f>ROUND(SUM(M34:M37),5)</f>
        <v>265</v>
      </c>
      <c r="N38" s="6">
        <f t="shared" ref="N38:T38" si="15">ROUND(SUM(N34:N37),5)</f>
        <v>25</v>
      </c>
      <c r="O38" s="6">
        <f t="shared" si="15"/>
        <v>94</v>
      </c>
      <c r="P38" s="6">
        <f t="shared" si="15"/>
        <v>1125</v>
      </c>
      <c r="Q38" s="6">
        <f t="shared" si="15"/>
        <v>505</v>
      </c>
      <c r="R38" s="6">
        <f t="shared" si="15"/>
        <v>191</v>
      </c>
      <c r="S38" s="6">
        <f t="shared" si="15"/>
        <v>191</v>
      </c>
      <c r="T38" s="6">
        <f t="shared" si="15"/>
        <v>1125</v>
      </c>
      <c r="U38" s="6">
        <f>ROUND(SUM(I38:T38),5)</f>
        <v>5131.95</v>
      </c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x14ac:dyDescent="0.35">
      <c r="A39" s="4"/>
      <c r="B39" s="4"/>
      <c r="C39" s="4"/>
      <c r="D39" s="4"/>
      <c r="E39" s="4"/>
      <c r="F39" s="4" t="s">
        <v>39</v>
      </c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23"/>
      <c r="W39" s="23"/>
      <c r="X39" s="23"/>
      <c r="Y39" s="23"/>
      <c r="Z39" s="23"/>
      <c r="AA39" s="23"/>
      <c r="AB39" s="23"/>
      <c r="AC39" s="23"/>
      <c r="AD39" s="26"/>
    </row>
    <row r="40" spans="1:30" x14ac:dyDescent="0.35">
      <c r="A40" s="4"/>
      <c r="B40" s="4"/>
      <c r="C40" s="4"/>
      <c r="D40" s="4"/>
      <c r="E40" s="4"/>
      <c r="F40" s="4"/>
      <c r="G40" s="4" t="s">
        <v>40</v>
      </c>
      <c r="H40" s="4"/>
      <c r="I40" s="6">
        <v>17388.53</v>
      </c>
      <c r="J40" s="6">
        <v>715</v>
      </c>
      <c r="K40" s="6">
        <v>3.72</v>
      </c>
      <c r="L40" s="6">
        <v>290</v>
      </c>
      <c r="M40" s="6">
        <v>0</v>
      </c>
      <c r="N40" s="6"/>
      <c r="O40" s="6"/>
      <c r="P40" s="6"/>
      <c r="Q40" s="6"/>
      <c r="R40" s="6"/>
      <c r="S40" s="6"/>
      <c r="T40" s="6"/>
      <c r="U40" s="6">
        <f>ROUND(SUM(I40:T40),5)</f>
        <v>18397.25</v>
      </c>
      <c r="V40" s="23"/>
      <c r="W40" s="23"/>
      <c r="X40" s="23"/>
      <c r="Y40" s="23"/>
      <c r="Z40" s="23"/>
      <c r="AA40" s="23"/>
      <c r="AB40" s="23"/>
      <c r="AC40" s="23"/>
      <c r="AD40" s="26"/>
    </row>
    <row r="41" spans="1:30" ht="15" thickBot="1" x14ac:dyDescent="0.4">
      <c r="A41" s="4"/>
      <c r="B41" s="4"/>
      <c r="C41" s="4"/>
      <c r="D41" s="4"/>
      <c r="E41" s="4"/>
      <c r="F41" s="4"/>
      <c r="G41" s="4" t="s">
        <v>41</v>
      </c>
      <c r="H41" s="4"/>
      <c r="I41" s="9">
        <v>5585.58</v>
      </c>
      <c r="J41" s="9">
        <v>90</v>
      </c>
      <c r="K41" s="9">
        <v>5489.58</v>
      </c>
      <c r="L41" s="9">
        <v>5579.58</v>
      </c>
      <c r="M41" s="9">
        <v>6397.04</v>
      </c>
      <c r="N41" s="9">
        <v>5515</v>
      </c>
      <c r="O41" s="9">
        <v>6397.04</v>
      </c>
      <c r="P41" s="9">
        <v>6397.04</v>
      </c>
      <c r="Q41" s="9">
        <v>6397.04</v>
      </c>
      <c r="R41" s="9">
        <v>6397.04</v>
      </c>
      <c r="S41" s="9">
        <v>6397.04</v>
      </c>
      <c r="T41" s="9">
        <v>6397.04</v>
      </c>
      <c r="U41" s="9">
        <f>ROUND(SUM(I41:T41),5)</f>
        <v>67039.02</v>
      </c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x14ac:dyDescent="0.35">
      <c r="A42" s="4"/>
      <c r="B42" s="4"/>
      <c r="C42" s="4"/>
      <c r="D42" s="4"/>
      <c r="E42" s="4"/>
      <c r="F42" s="4" t="s">
        <v>42</v>
      </c>
      <c r="G42" s="4"/>
      <c r="H42" s="4"/>
      <c r="I42" s="6">
        <f>ROUND(SUM(I39:I41),5)</f>
        <v>22974.11</v>
      </c>
      <c r="J42" s="6">
        <f>ROUND(SUM(J39:J41),5)</f>
        <v>805</v>
      </c>
      <c r="K42" s="6">
        <f>ROUND(SUM(K39:K41),5)</f>
        <v>5493.3</v>
      </c>
      <c r="L42" s="6">
        <f>ROUND(SUM(L39:L41),5)</f>
        <v>5869.58</v>
      </c>
      <c r="M42" s="6">
        <f>ROUND(SUM(M39:M41),5)</f>
        <v>6397.04</v>
      </c>
      <c r="N42" s="6">
        <f t="shared" ref="N42:T42" si="16">ROUND(SUM(N39:N41),5)</f>
        <v>5515</v>
      </c>
      <c r="O42" s="6">
        <f t="shared" si="16"/>
        <v>6397.04</v>
      </c>
      <c r="P42" s="6">
        <f t="shared" si="16"/>
        <v>6397.04</v>
      </c>
      <c r="Q42" s="6">
        <f t="shared" si="16"/>
        <v>6397.04</v>
      </c>
      <c r="R42" s="6">
        <f t="shared" si="16"/>
        <v>6397.04</v>
      </c>
      <c r="S42" s="6">
        <f t="shared" si="16"/>
        <v>6397.04</v>
      </c>
      <c r="T42" s="6">
        <f t="shared" si="16"/>
        <v>6397.04</v>
      </c>
      <c r="U42" s="6">
        <f>ROUND(SUM(I42:T42),5)</f>
        <v>85436.27</v>
      </c>
      <c r="V42" s="23"/>
      <c r="W42" s="23"/>
      <c r="X42" s="23"/>
      <c r="Y42" s="23"/>
      <c r="Z42" s="23"/>
      <c r="AA42" s="23"/>
      <c r="AB42" s="23"/>
      <c r="AC42" s="23"/>
      <c r="AD42" s="26"/>
    </row>
    <row r="43" spans="1:30" x14ac:dyDescent="0.35">
      <c r="A43" s="4"/>
      <c r="B43" s="4"/>
      <c r="C43" s="4"/>
      <c r="D43" s="4"/>
      <c r="E43" s="4"/>
      <c r="F43" s="4" t="s">
        <v>43</v>
      </c>
      <c r="G43" s="4"/>
      <c r="H43" s="4"/>
      <c r="I43" s="6">
        <v>10</v>
      </c>
      <c r="J43" s="6">
        <v>46.08</v>
      </c>
      <c r="K43" s="6">
        <v>0</v>
      </c>
      <c r="L43" s="6">
        <v>49.33</v>
      </c>
      <c r="M43" s="6">
        <v>215</v>
      </c>
      <c r="N43" s="6">
        <v>49</v>
      </c>
      <c r="O43" s="6">
        <v>45</v>
      </c>
      <c r="P43" s="6">
        <v>10</v>
      </c>
      <c r="Q43" s="6">
        <v>0</v>
      </c>
      <c r="R43" s="6">
        <v>56</v>
      </c>
      <c r="S43" s="6">
        <v>287</v>
      </c>
      <c r="T43" s="6">
        <v>46</v>
      </c>
      <c r="U43" s="6">
        <f>ROUND(SUM(I43:T43),5)</f>
        <v>813.41</v>
      </c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x14ac:dyDescent="0.35">
      <c r="A44" s="4"/>
      <c r="B44" s="4"/>
      <c r="C44" s="4"/>
      <c r="D44" s="4"/>
      <c r="E44" s="4"/>
      <c r="F44" s="4" t="s">
        <v>44</v>
      </c>
      <c r="G44" s="4"/>
      <c r="H44" s="4"/>
      <c r="I44" s="6">
        <v>0</v>
      </c>
      <c r="J44" s="6">
        <v>169.8</v>
      </c>
      <c r="K44" s="6">
        <v>535.94000000000005</v>
      </c>
      <c r="L44" s="6">
        <v>12.25</v>
      </c>
      <c r="M44" s="6">
        <v>30.95</v>
      </c>
      <c r="N44" s="6">
        <v>16</v>
      </c>
      <c r="O44" s="6">
        <v>167</v>
      </c>
      <c r="P44" s="6">
        <v>296</v>
      </c>
      <c r="Q44" s="6">
        <v>456</v>
      </c>
      <c r="R44" s="6">
        <v>210</v>
      </c>
      <c r="S44" s="6">
        <v>203</v>
      </c>
      <c r="T44" s="6">
        <v>17</v>
      </c>
      <c r="U44" s="6">
        <f>ROUND(SUM(I44:T44),5)</f>
        <v>2113.94</v>
      </c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ht="15" thickBot="1" x14ac:dyDescent="0.4">
      <c r="A45" s="4"/>
      <c r="B45" s="4"/>
      <c r="C45" s="4"/>
      <c r="D45" s="4"/>
      <c r="E45" s="4"/>
      <c r="F45" s="4" t="s">
        <v>45</v>
      </c>
      <c r="G45" s="4"/>
      <c r="H45" s="4"/>
      <c r="I45" s="6">
        <v>40.85</v>
      </c>
      <c r="J45" s="6">
        <v>29.92</v>
      </c>
      <c r="K45" s="6">
        <v>0</v>
      </c>
      <c r="L45" s="6">
        <v>289.45</v>
      </c>
      <c r="M45" s="6">
        <v>293.27999999999997</v>
      </c>
      <c r="N45" s="6">
        <v>97</v>
      </c>
      <c r="O45" s="6">
        <v>200</v>
      </c>
      <c r="P45" s="6">
        <v>700</v>
      </c>
      <c r="Q45" s="6">
        <v>300</v>
      </c>
      <c r="R45" s="6">
        <v>0</v>
      </c>
      <c r="S45" s="6">
        <v>0</v>
      </c>
      <c r="T45" s="6">
        <v>0</v>
      </c>
      <c r="U45" s="6">
        <f t="shared" ref="U45:U52" si="17">ROUND(SUM(I45:T45),5)</f>
        <v>1950.5</v>
      </c>
      <c r="V45" s="23"/>
      <c r="W45" s="23"/>
      <c r="X45" s="23"/>
      <c r="Y45" s="23"/>
      <c r="Z45" s="23"/>
      <c r="AA45" s="23"/>
      <c r="AB45" s="23"/>
      <c r="AC45" s="23"/>
      <c r="AD45" s="29"/>
    </row>
    <row r="46" spans="1:30" x14ac:dyDescent="0.35">
      <c r="A46" s="4"/>
      <c r="B46" s="4"/>
      <c r="C46" s="4"/>
      <c r="D46" s="4"/>
      <c r="E46" s="4"/>
      <c r="F46" s="4" t="s">
        <v>46</v>
      </c>
      <c r="G46" s="4"/>
      <c r="H46" s="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f t="shared" si="17"/>
        <v>0</v>
      </c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x14ac:dyDescent="0.35">
      <c r="A47" s="4"/>
      <c r="B47" s="4"/>
      <c r="C47" s="4"/>
      <c r="D47" s="4"/>
      <c r="E47" s="4"/>
      <c r="F47" s="4"/>
      <c r="G47" s="4" t="s">
        <v>47</v>
      </c>
      <c r="H47" s="4"/>
      <c r="I47" s="6">
        <v>126.33</v>
      </c>
      <c r="J47" s="6">
        <v>52.11</v>
      </c>
      <c r="K47" s="6">
        <v>36.32</v>
      </c>
      <c r="L47" s="6">
        <v>-9.1199999999999992</v>
      </c>
      <c r="M47" s="6">
        <v>53.62</v>
      </c>
      <c r="N47" s="6">
        <v>54</v>
      </c>
      <c r="O47" s="6">
        <v>60</v>
      </c>
      <c r="P47" s="6">
        <v>60</v>
      </c>
      <c r="Q47" s="6">
        <v>60</v>
      </c>
      <c r="R47" s="6">
        <v>60</v>
      </c>
      <c r="S47" s="6">
        <v>60</v>
      </c>
      <c r="T47" s="6">
        <v>60</v>
      </c>
      <c r="U47" s="6">
        <f t="shared" si="17"/>
        <v>673.26</v>
      </c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x14ac:dyDescent="0.35">
      <c r="A48" s="4"/>
      <c r="B48" s="4"/>
      <c r="C48" s="4"/>
      <c r="D48" s="4"/>
      <c r="E48" s="4"/>
      <c r="F48" s="4"/>
      <c r="G48" s="4" t="s">
        <v>48</v>
      </c>
      <c r="H48" s="4"/>
      <c r="I48" s="6">
        <v>251.44</v>
      </c>
      <c r="J48" s="6">
        <v>493.32</v>
      </c>
      <c r="K48" s="6">
        <v>376.85</v>
      </c>
      <c r="L48" s="6">
        <v>0</v>
      </c>
      <c r="M48" s="6">
        <v>0</v>
      </c>
      <c r="N48" s="6">
        <v>773</v>
      </c>
      <c r="O48" s="6">
        <v>500</v>
      </c>
      <c r="P48" s="6">
        <v>300</v>
      </c>
      <c r="Q48" s="6">
        <v>300</v>
      </c>
      <c r="R48" s="6">
        <v>200</v>
      </c>
      <c r="S48" s="6">
        <v>200</v>
      </c>
      <c r="T48" s="6">
        <v>200</v>
      </c>
      <c r="U48" s="6">
        <f t="shared" si="17"/>
        <v>3594.61</v>
      </c>
      <c r="V48" s="23"/>
      <c r="W48" s="23"/>
      <c r="X48" s="23"/>
      <c r="Y48" s="23"/>
      <c r="Z48" s="23"/>
      <c r="AA48" s="23"/>
      <c r="AB48" s="23"/>
      <c r="AC48" s="23"/>
      <c r="AD48" s="26"/>
    </row>
    <row r="49" spans="1:35" x14ac:dyDescent="0.35">
      <c r="A49" s="4"/>
      <c r="B49" s="4"/>
      <c r="C49" s="4"/>
      <c r="D49" s="4"/>
      <c r="E49" s="4"/>
      <c r="F49" s="4"/>
      <c r="G49" s="4" t="s">
        <v>49</v>
      </c>
      <c r="H49" s="4"/>
      <c r="I49" s="6">
        <v>65.069999999999993</v>
      </c>
      <c r="J49" s="6">
        <v>173.27</v>
      </c>
      <c r="K49" s="6">
        <v>49.92</v>
      </c>
      <c r="L49" s="6">
        <v>49.92</v>
      </c>
      <c r="M49" s="6">
        <v>0</v>
      </c>
      <c r="N49" s="6">
        <v>50</v>
      </c>
      <c r="O49" s="6">
        <v>40</v>
      </c>
      <c r="P49" s="6">
        <v>90</v>
      </c>
      <c r="Q49" s="6">
        <v>130</v>
      </c>
      <c r="R49" s="6">
        <v>210</v>
      </c>
      <c r="S49" s="6">
        <v>300</v>
      </c>
      <c r="T49" s="6">
        <v>250</v>
      </c>
      <c r="U49" s="6">
        <f t="shared" si="17"/>
        <v>1408.18</v>
      </c>
      <c r="V49" s="23"/>
      <c r="W49" s="23"/>
      <c r="X49" s="23"/>
      <c r="Y49" s="23"/>
      <c r="Z49" s="23"/>
      <c r="AA49" s="23"/>
      <c r="AB49" s="23"/>
      <c r="AC49" s="23"/>
      <c r="AD49" s="26"/>
    </row>
    <row r="50" spans="1:35" x14ac:dyDescent="0.35">
      <c r="A50" s="4"/>
      <c r="B50" s="4"/>
      <c r="C50" s="4"/>
      <c r="D50" s="4"/>
      <c r="E50" s="4"/>
      <c r="F50" s="4"/>
      <c r="G50" s="4" t="s">
        <v>50</v>
      </c>
      <c r="H50" s="4"/>
      <c r="I50" s="6">
        <v>15.79</v>
      </c>
      <c r="J50" s="6">
        <v>4.5999999999999996</v>
      </c>
      <c r="K50" s="6">
        <v>0</v>
      </c>
      <c r="L50" s="6">
        <v>9.75</v>
      </c>
      <c r="M50" s="6">
        <v>5.5</v>
      </c>
      <c r="N50" s="6">
        <v>6</v>
      </c>
      <c r="O50" s="6">
        <v>15</v>
      </c>
      <c r="P50" s="6">
        <v>15</v>
      </c>
      <c r="Q50" s="6">
        <v>15</v>
      </c>
      <c r="R50" s="6">
        <v>15</v>
      </c>
      <c r="S50" s="6">
        <v>15</v>
      </c>
      <c r="T50" s="6">
        <v>15</v>
      </c>
      <c r="U50" s="6">
        <f t="shared" si="17"/>
        <v>131.63999999999999</v>
      </c>
      <c r="V50" s="23"/>
      <c r="W50" s="23"/>
      <c r="X50" s="23"/>
      <c r="Y50" s="23"/>
      <c r="Z50" s="23"/>
      <c r="AA50" s="23"/>
      <c r="AB50" s="23"/>
      <c r="AC50" s="23"/>
      <c r="AD50" s="26"/>
    </row>
    <row r="51" spans="1:35" x14ac:dyDescent="0.35">
      <c r="A51" s="4"/>
      <c r="B51" s="4"/>
      <c r="C51" s="4"/>
      <c r="D51" s="4"/>
      <c r="E51" s="4"/>
      <c r="F51" s="4"/>
      <c r="G51" s="4" t="s">
        <v>51</v>
      </c>
      <c r="H51" s="4"/>
      <c r="I51" s="6">
        <v>103.62</v>
      </c>
      <c r="J51" s="6">
        <v>35.94</v>
      </c>
      <c r="K51" s="6">
        <v>76.900000000000006</v>
      </c>
      <c r="L51" s="6">
        <v>42.08</v>
      </c>
      <c r="M51" s="6">
        <v>59.95</v>
      </c>
      <c r="N51" s="6">
        <v>60</v>
      </c>
      <c r="O51" s="6">
        <v>100</v>
      </c>
      <c r="P51" s="6">
        <v>100</v>
      </c>
      <c r="Q51" s="6">
        <v>100</v>
      </c>
      <c r="R51" s="6">
        <v>0</v>
      </c>
      <c r="S51" s="6">
        <v>0</v>
      </c>
      <c r="T51" s="6">
        <v>0</v>
      </c>
      <c r="U51" s="6">
        <f t="shared" si="17"/>
        <v>678.49</v>
      </c>
      <c r="V51" s="23"/>
      <c r="W51" s="23"/>
      <c r="X51" s="23"/>
      <c r="Y51" s="23"/>
      <c r="Z51" s="23"/>
      <c r="AA51" s="23"/>
      <c r="AB51" s="23"/>
      <c r="AC51" s="23"/>
      <c r="AD51" s="26"/>
    </row>
    <row r="52" spans="1:35" ht="15" thickBot="1" x14ac:dyDescent="0.4">
      <c r="A52" s="4"/>
      <c r="B52" s="4"/>
      <c r="C52" s="4"/>
      <c r="D52" s="4"/>
      <c r="E52" s="4"/>
      <c r="F52" s="4"/>
      <c r="G52" s="4" t="s">
        <v>52</v>
      </c>
      <c r="H52" s="4"/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f t="shared" si="17"/>
        <v>0</v>
      </c>
      <c r="V52" s="23"/>
      <c r="W52" s="23"/>
      <c r="X52" s="23"/>
      <c r="Y52" s="23"/>
      <c r="Z52" s="23"/>
      <c r="AA52" s="23"/>
      <c r="AB52" s="23"/>
      <c r="AC52" s="23"/>
      <c r="AD52" s="29"/>
    </row>
    <row r="53" spans="1:35" x14ac:dyDescent="0.35">
      <c r="A53" s="4"/>
      <c r="B53" s="4"/>
      <c r="C53" s="4"/>
      <c r="D53" s="4"/>
      <c r="E53" s="4"/>
      <c r="F53" s="4" t="s">
        <v>53</v>
      </c>
      <c r="G53" s="4"/>
      <c r="H53" s="4"/>
      <c r="I53" s="6">
        <f>ROUND(SUM(I46:I52),5)</f>
        <v>562.25</v>
      </c>
      <c r="J53" s="6">
        <f>ROUND(SUM(J46:J52),5)</f>
        <v>759.24</v>
      </c>
      <c r="K53" s="6">
        <f>ROUND(SUM(K46:K52),5)</f>
        <v>539.99</v>
      </c>
      <c r="L53" s="6">
        <f>ROUND(SUM(L46:L52),5)</f>
        <v>92.63</v>
      </c>
      <c r="M53" s="6">
        <f>ROUND(SUM(M46:M52),5)</f>
        <v>119.07</v>
      </c>
      <c r="N53" s="6">
        <f t="shared" ref="N53:T53" si="18">ROUND(SUM(N46:N52),5)</f>
        <v>943</v>
      </c>
      <c r="O53" s="6">
        <f t="shared" si="18"/>
        <v>715</v>
      </c>
      <c r="P53" s="6">
        <f t="shared" si="18"/>
        <v>565</v>
      </c>
      <c r="Q53" s="6">
        <f t="shared" si="18"/>
        <v>605</v>
      </c>
      <c r="R53" s="6">
        <f t="shared" si="18"/>
        <v>485</v>
      </c>
      <c r="S53" s="6">
        <f t="shared" si="18"/>
        <v>575</v>
      </c>
      <c r="T53" s="6">
        <f t="shared" si="18"/>
        <v>525</v>
      </c>
      <c r="U53" s="6">
        <f>ROUND(SUM(I53:T53),5)</f>
        <v>6486.18</v>
      </c>
      <c r="V53" s="23"/>
      <c r="W53" s="23"/>
      <c r="X53" s="23"/>
      <c r="Y53" s="23"/>
      <c r="Z53" s="23"/>
      <c r="AA53" s="23"/>
      <c r="AB53" s="23"/>
      <c r="AC53" s="23"/>
      <c r="AD53" s="26"/>
    </row>
    <row r="54" spans="1:35" x14ac:dyDescent="0.35">
      <c r="A54" s="4"/>
      <c r="B54" s="4"/>
      <c r="C54" s="4"/>
      <c r="D54" s="4"/>
      <c r="E54" s="4"/>
      <c r="F54" s="4" t="s">
        <v>54</v>
      </c>
      <c r="G54" s="4"/>
      <c r="H54" s="4"/>
      <c r="I54" s="6">
        <v>0</v>
      </c>
      <c r="J54" s="6">
        <v>150</v>
      </c>
      <c r="K54" s="6">
        <v>140</v>
      </c>
      <c r="L54" s="6">
        <v>169.95</v>
      </c>
      <c r="M54" s="6">
        <v>100</v>
      </c>
      <c r="N54" s="6">
        <v>250</v>
      </c>
      <c r="O54" s="6">
        <v>100</v>
      </c>
      <c r="P54" s="6">
        <v>100</v>
      </c>
      <c r="Q54" s="6">
        <v>100</v>
      </c>
      <c r="R54" s="6">
        <v>0</v>
      </c>
      <c r="S54" s="6">
        <v>0</v>
      </c>
      <c r="T54" s="6">
        <v>0</v>
      </c>
      <c r="U54" s="6">
        <f>ROUND(SUM(I54:T54),5)</f>
        <v>1109.95</v>
      </c>
      <c r="V54" s="23"/>
      <c r="W54" s="23"/>
      <c r="X54" s="23"/>
      <c r="Y54" s="23"/>
      <c r="Z54" s="25"/>
      <c r="AA54" s="25"/>
      <c r="AB54" s="25"/>
      <c r="AC54" s="25"/>
      <c r="AD54" s="30"/>
    </row>
    <row r="55" spans="1:35" x14ac:dyDescent="0.35">
      <c r="A55" s="4"/>
      <c r="B55" s="4"/>
      <c r="C55" s="4"/>
      <c r="D55" s="4"/>
      <c r="E55" s="4"/>
      <c r="F55" s="4" t="s">
        <v>55</v>
      </c>
      <c r="G55" s="4"/>
      <c r="H55" s="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f t="shared" ref="U55:U64" si="19">ROUND(SUM(I55:T55),5)</f>
        <v>0</v>
      </c>
      <c r="V55" s="23"/>
      <c r="W55" s="23"/>
      <c r="X55" s="23"/>
      <c r="Y55" s="23"/>
      <c r="Z55" s="23"/>
      <c r="AA55" s="23"/>
      <c r="AB55" s="23"/>
      <c r="AC55" s="23"/>
      <c r="AD55" s="26"/>
    </row>
    <row r="56" spans="1:35" x14ac:dyDescent="0.35">
      <c r="A56" s="4"/>
      <c r="B56" s="4"/>
      <c r="C56" s="4"/>
      <c r="D56" s="4"/>
      <c r="E56" s="4"/>
      <c r="F56" s="4"/>
      <c r="G56" s="4" t="s">
        <v>56</v>
      </c>
      <c r="H56" s="4"/>
      <c r="I56" s="6">
        <v>57.96</v>
      </c>
      <c r="J56" s="6">
        <v>7.64</v>
      </c>
      <c r="K56" s="6">
        <v>0</v>
      </c>
      <c r="L56" s="6">
        <v>11.53</v>
      </c>
      <c r="M56" s="6">
        <v>0</v>
      </c>
      <c r="N56" s="6">
        <v>0</v>
      </c>
      <c r="O56" s="6">
        <v>50</v>
      </c>
      <c r="P56" s="6">
        <v>150</v>
      </c>
      <c r="Q56" s="6">
        <v>50</v>
      </c>
      <c r="R56" s="6">
        <v>50</v>
      </c>
      <c r="S56" s="6">
        <v>0</v>
      </c>
      <c r="T56" s="6">
        <v>100</v>
      </c>
      <c r="U56" s="6">
        <f t="shared" si="19"/>
        <v>477.13</v>
      </c>
      <c r="V56" s="23"/>
      <c r="W56" s="23"/>
      <c r="X56" s="23"/>
      <c r="Y56" s="23"/>
      <c r="Z56" s="23"/>
      <c r="AA56" s="23"/>
      <c r="AB56" s="23"/>
      <c r="AC56" s="23"/>
      <c r="AD56" s="26"/>
    </row>
    <row r="57" spans="1:35" ht="15" thickBot="1" x14ac:dyDescent="0.4">
      <c r="A57" s="4"/>
      <c r="B57" s="4"/>
      <c r="C57" s="4"/>
      <c r="D57" s="4"/>
      <c r="E57" s="4"/>
      <c r="F57" s="4"/>
      <c r="G57" s="4" t="s">
        <v>57</v>
      </c>
      <c r="H57" s="4"/>
      <c r="I57" s="6">
        <v>0</v>
      </c>
      <c r="J57" s="6">
        <v>45.94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50</v>
      </c>
      <c r="R57" s="6">
        <v>0</v>
      </c>
      <c r="S57" s="6">
        <v>0</v>
      </c>
      <c r="T57" s="6">
        <v>0</v>
      </c>
      <c r="U57" s="6">
        <f t="shared" si="19"/>
        <v>95.94</v>
      </c>
      <c r="V57" s="23"/>
      <c r="W57" s="23"/>
      <c r="X57" s="23"/>
      <c r="Y57" s="23"/>
      <c r="Z57" s="23"/>
      <c r="AA57" s="23"/>
      <c r="AB57" s="23"/>
      <c r="AC57" s="23"/>
      <c r="AD57" s="29"/>
    </row>
    <row r="58" spans="1:35" x14ac:dyDescent="0.35">
      <c r="A58" s="4"/>
      <c r="B58" s="4"/>
      <c r="C58" s="4"/>
      <c r="D58" s="4"/>
      <c r="E58" s="4"/>
      <c r="F58" s="4"/>
      <c r="G58" s="4" t="s">
        <v>58</v>
      </c>
      <c r="H58" s="4"/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f t="shared" si="19"/>
        <v>0</v>
      </c>
      <c r="V58" s="23"/>
      <c r="W58" s="23"/>
      <c r="X58" s="23"/>
      <c r="Y58" s="23"/>
      <c r="Z58" s="23"/>
      <c r="AA58" s="23"/>
      <c r="AB58" s="23"/>
      <c r="AC58" s="23"/>
      <c r="AD58" s="26"/>
    </row>
    <row r="59" spans="1:35" s="5" customFormat="1" ht="15" thickBot="1" x14ac:dyDescent="0.4">
      <c r="A59" s="4"/>
      <c r="B59" s="4"/>
      <c r="C59" s="4"/>
      <c r="D59" s="4"/>
      <c r="E59" s="4"/>
      <c r="F59" s="4"/>
      <c r="G59" s="4" t="s">
        <v>59</v>
      </c>
      <c r="H59" s="4"/>
      <c r="I59" s="6">
        <v>0</v>
      </c>
      <c r="J59" s="6">
        <v>200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f t="shared" si="19"/>
        <v>200</v>
      </c>
      <c r="V59" s="23"/>
      <c r="W59" s="23"/>
      <c r="X59" s="23"/>
      <c r="Y59" s="23"/>
      <c r="Z59" s="23"/>
      <c r="AA59" s="23"/>
      <c r="AB59" s="23"/>
      <c r="AC59" s="23"/>
      <c r="AD59" s="26"/>
      <c r="AE59"/>
      <c r="AF59"/>
      <c r="AG59"/>
      <c r="AH59"/>
      <c r="AI59"/>
    </row>
    <row r="60" spans="1:35" ht="15" thickBot="1" x14ac:dyDescent="0.4">
      <c r="A60" s="4"/>
      <c r="B60" s="4"/>
      <c r="C60" s="4"/>
      <c r="D60" s="4"/>
      <c r="E60" s="4"/>
      <c r="F60" s="4"/>
      <c r="G60" s="4" t="s">
        <v>60</v>
      </c>
      <c r="H60" s="4"/>
      <c r="I60" s="6">
        <v>0</v>
      </c>
      <c r="J60" s="6">
        <v>0</v>
      </c>
      <c r="K60" s="6">
        <v>600</v>
      </c>
      <c r="L60" s="6">
        <v>0</v>
      </c>
      <c r="M60" s="6">
        <v>0</v>
      </c>
      <c r="N60" s="6">
        <v>396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f t="shared" si="19"/>
        <v>996</v>
      </c>
      <c r="V60" s="23"/>
      <c r="W60" s="23"/>
      <c r="X60" s="23"/>
      <c r="Y60" s="23"/>
      <c r="Z60" s="23"/>
      <c r="AA60" s="23"/>
      <c r="AB60" s="23"/>
      <c r="AC60" s="23"/>
      <c r="AD60" s="27"/>
    </row>
    <row r="61" spans="1:35" ht="15" thickBot="1" x14ac:dyDescent="0.4">
      <c r="A61" s="4"/>
      <c r="B61" s="4"/>
      <c r="C61" s="4"/>
      <c r="D61" s="4"/>
      <c r="E61" s="4"/>
      <c r="F61" s="4"/>
      <c r="G61" s="4" t="s">
        <v>61</v>
      </c>
      <c r="H61" s="4"/>
      <c r="I61" s="6">
        <v>102.62</v>
      </c>
      <c r="J61" s="6">
        <v>22.97</v>
      </c>
      <c r="K61" s="6">
        <v>1.1499999999999999</v>
      </c>
      <c r="L61" s="6">
        <v>0</v>
      </c>
      <c r="M61" s="6">
        <v>0</v>
      </c>
      <c r="N61" s="6">
        <v>0</v>
      </c>
      <c r="O61" s="6">
        <v>50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f t="shared" si="19"/>
        <v>176.74</v>
      </c>
      <c r="V61" s="23"/>
      <c r="W61" s="23"/>
      <c r="X61" s="23"/>
      <c r="Y61" s="23"/>
      <c r="Z61" s="23"/>
      <c r="AA61" s="23"/>
      <c r="AB61" s="23"/>
      <c r="AC61" s="23"/>
      <c r="AD61" s="27"/>
    </row>
    <row r="62" spans="1:35" ht="15" thickBot="1" x14ac:dyDescent="0.4">
      <c r="A62" s="4"/>
      <c r="B62" s="4"/>
      <c r="C62" s="4"/>
      <c r="D62" s="4"/>
      <c r="E62" s="4"/>
      <c r="F62" s="4"/>
      <c r="G62" s="4" t="s">
        <v>62</v>
      </c>
      <c r="H62" s="4"/>
      <c r="I62" s="6">
        <v>815.97</v>
      </c>
      <c r="J62" s="6">
        <v>0</v>
      </c>
      <c r="K62" s="6">
        <v>0</v>
      </c>
      <c r="L62" s="6">
        <v>346.28</v>
      </c>
      <c r="M62" s="6">
        <v>0</v>
      </c>
      <c r="N62" s="6">
        <v>1339</v>
      </c>
      <c r="O62" s="6">
        <v>300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f t="shared" si="19"/>
        <v>2801.25</v>
      </c>
      <c r="V62" s="23"/>
      <c r="W62" s="23"/>
      <c r="X62" s="23"/>
      <c r="Y62" s="23"/>
      <c r="Z62" s="23"/>
      <c r="AA62" s="23"/>
      <c r="AB62" s="23"/>
      <c r="AC62" s="23"/>
      <c r="AD62" s="27"/>
    </row>
    <row r="63" spans="1:35" s="5" customFormat="1" ht="15" thickBot="1" x14ac:dyDescent="0.4">
      <c r="A63" s="4"/>
      <c r="B63" s="4"/>
      <c r="C63" s="4"/>
      <c r="D63" s="4"/>
      <c r="E63" s="4"/>
      <c r="F63" s="4"/>
      <c r="G63" s="4" t="s">
        <v>63</v>
      </c>
      <c r="H63" s="4"/>
      <c r="I63" s="9">
        <v>0</v>
      </c>
      <c r="J63" s="9">
        <v>0</v>
      </c>
      <c r="K63" s="9">
        <v>0</v>
      </c>
      <c r="L63" s="9">
        <v>0</v>
      </c>
      <c r="M63" s="9">
        <v>40.92</v>
      </c>
      <c r="N63" s="9">
        <v>200</v>
      </c>
      <c r="O63" s="9">
        <v>0</v>
      </c>
      <c r="P63" s="9">
        <v>100</v>
      </c>
      <c r="Q63" s="9">
        <v>0</v>
      </c>
      <c r="R63" s="9"/>
      <c r="S63" s="9">
        <v>100</v>
      </c>
      <c r="T63" s="9">
        <v>0</v>
      </c>
      <c r="U63" s="9">
        <f t="shared" si="19"/>
        <v>440.92</v>
      </c>
      <c r="V63" s="23"/>
      <c r="W63" s="23"/>
      <c r="X63" s="23"/>
      <c r="Y63" s="23"/>
      <c r="Z63" s="23"/>
      <c r="AA63" s="23"/>
      <c r="AB63" s="23"/>
      <c r="AC63" s="23"/>
      <c r="AD63" s="27"/>
      <c r="AE63"/>
      <c r="AF63"/>
      <c r="AG63"/>
      <c r="AH63"/>
      <c r="AI63"/>
    </row>
    <row r="64" spans="1:35" ht="15" thickBot="1" x14ac:dyDescent="0.4">
      <c r="A64" s="4"/>
      <c r="B64" s="4"/>
      <c r="C64" s="4"/>
      <c r="D64" s="4"/>
      <c r="E64" s="4"/>
      <c r="F64" s="4" t="s">
        <v>64</v>
      </c>
      <c r="G64" s="4"/>
      <c r="H64" s="4"/>
      <c r="I64" s="6">
        <f>ROUND(SUM(I55:I63),5)</f>
        <v>976.55</v>
      </c>
      <c r="J64" s="6">
        <f>ROUND(SUM(J55:J63),5)</f>
        <v>276.55</v>
      </c>
      <c r="K64" s="6">
        <f>ROUND(SUM(K55:K63),5)</f>
        <v>601.15</v>
      </c>
      <c r="L64" s="6">
        <f>ROUND(SUM(L55:L63),5)</f>
        <v>357.81</v>
      </c>
      <c r="M64" s="6">
        <f>ROUND(SUM(M55:M63),5)</f>
        <v>40.92</v>
      </c>
      <c r="N64" s="6">
        <f t="shared" ref="N64:T64" si="20">ROUND(SUM(N55:N63),5)</f>
        <v>1935</v>
      </c>
      <c r="O64" s="6">
        <f t="shared" si="20"/>
        <v>400</v>
      </c>
      <c r="P64" s="6">
        <f t="shared" si="20"/>
        <v>250</v>
      </c>
      <c r="Q64" s="6">
        <f t="shared" si="20"/>
        <v>100</v>
      </c>
      <c r="R64" s="6">
        <f t="shared" si="20"/>
        <v>50</v>
      </c>
      <c r="S64" s="6">
        <f t="shared" si="20"/>
        <v>100</v>
      </c>
      <c r="T64" s="6">
        <f t="shared" si="20"/>
        <v>100</v>
      </c>
      <c r="U64" s="6">
        <f t="shared" si="19"/>
        <v>5187.9799999999996</v>
      </c>
      <c r="W64" s="23"/>
      <c r="X64" s="23"/>
      <c r="Y64" s="23"/>
      <c r="Z64" s="23"/>
      <c r="AA64" s="23"/>
      <c r="AB64" s="23"/>
      <c r="AC64" s="23"/>
      <c r="AD64" s="31"/>
    </row>
    <row r="65" spans="1:35" ht="15" thickTop="1" x14ac:dyDescent="0.35">
      <c r="A65" s="4"/>
      <c r="B65" s="4"/>
      <c r="C65" s="4"/>
      <c r="D65" s="4"/>
      <c r="E65" s="4"/>
      <c r="F65" s="4" t="s">
        <v>65</v>
      </c>
      <c r="G65" s="4"/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D65" s="11"/>
    </row>
    <row r="66" spans="1:35" x14ac:dyDescent="0.35">
      <c r="A66" s="4"/>
      <c r="B66" s="4"/>
      <c r="C66" s="4"/>
      <c r="D66" s="4"/>
      <c r="E66" s="4"/>
      <c r="F66" s="4"/>
      <c r="G66" s="4" t="s">
        <v>66</v>
      </c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AD66" s="11"/>
    </row>
    <row r="67" spans="1:35" x14ac:dyDescent="0.35">
      <c r="A67" s="4"/>
      <c r="B67" s="4"/>
      <c r="C67" s="4"/>
      <c r="D67" s="4"/>
      <c r="E67" s="4"/>
      <c r="F67" s="4"/>
      <c r="G67" s="4"/>
      <c r="H67" s="4" t="s">
        <v>67</v>
      </c>
      <c r="I67" s="6">
        <v>-719.47</v>
      </c>
      <c r="J67" s="6">
        <v>-197.68</v>
      </c>
      <c r="K67" s="6">
        <v>-1441.35</v>
      </c>
      <c r="L67" s="6">
        <v>-650.91</v>
      </c>
      <c r="M67" s="6">
        <v>-201.5</v>
      </c>
      <c r="N67" s="6">
        <v>-173</v>
      </c>
      <c r="O67" s="6">
        <v>-300</v>
      </c>
      <c r="P67" s="6">
        <v>-300</v>
      </c>
      <c r="Q67" s="6">
        <v>-300</v>
      </c>
      <c r="R67" s="6">
        <v>-300</v>
      </c>
      <c r="S67" s="6">
        <v>-300</v>
      </c>
      <c r="T67" s="6">
        <v>-300</v>
      </c>
      <c r="U67" s="6">
        <f>ROUND(SUM(I67:T67),5)</f>
        <v>-5183.91</v>
      </c>
      <c r="AD67" s="11"/>
    </row>
    <row r="68" spans="1:35" s="5" customFormat="1" ht="15" thickBot="1" x14ac:dyDescent="0.4">
      <c r="A68" s="4"/>
      <c r="B68" s="4"/>
      <c r="C68" s="4"/>
      <c r="D68" s="4"/>
      <c r="E68" s="4"/>
      <c r="F68" s="4"/>
      <c r="G68" s="4"/>
      <c r="H68" s="4" t="s">
        <v>68</v>
      </c>
      <c r="I68" s="9">
        <v>-5000</v>
      </c>
      <c r="J68" s="9">
        <v>-39.89</v>
      </c>
      <c r="K68" s="9">
        <v>-2111.1</v>
      </c>
      <c r="L68" s="9">
        <v>-17.829999999999998</v>
      </c>
      <c r="M68" s="9">
        <v>-24.52</v>
      </c>
      <c r="N68" s="9">
        <v>0</v>
      </c>
      <c r="O68" s="9">
        <v>-100</v>
      </c>
      <c r="P68" s="9">
        <v>-100</v>
      </c>
      <c r="Q68" s="9">
        <v>-100</v>
      </c>
      <c r="R68" s="9">
        <v>-100</v>
      </c>
      <c r="S68" s="9">
        <v>-100</v>
      </c>
      <c r="T68" s="9">
        <v>0</v>
      </c>
      <c r="U68" s="9">
        <f>ROUND(SUM(I68:T68),5)</f>
        <v>-7693.34</v>
      </c>
      <c r="V68"/>
      <c r="W68"/>
      <c r="X68"/>
      <c r="Y68"/>
      <c r="Z68"/>
      <c r="AA68"/>
      <c r="AB68"/>
      <c r="AC68"/>
      <c r="AD68" s="11"/>
      <c r="AE68"/>
      <c r="AF68"/>
      <c r="AG68"/>
      <c r="AH68"/>
      <c r="AI68"/>
    </row>
    <row r="69" spans="1:35" x14ac:dyDescent="0.35">
      <c r="A69" s="4"/>
      <c r="B69" s="4"/>
      <c r="C69" s="4"/>
      <c r="D69" s="4"/>
      <c r="E69" s="4"/>
      <c r="F69" s="4"/>
      <c r="G69" s="4" t="s">
        <v>69</v>
      </c>
      <c r="H69" s="4"/>
      <c r="I69" s="6">
        <f>ROUND(SUM(I66:I68),5)</f>
        <v>-5719.47</v>
      </c>
      <c r="J69" s="6">
        <f>ROUND(SUM(J66:J68),5)</f>
        <v>-237.57</v>
      </c>
      <c r="K69" s="6">
        <f>ROUND(SUM(K66:K68),5)</f>
        <v>-3552.45</v>
      </c>
      <c r="L69" s="6">
        <f>ROUND(SUM(L66:L68),5)</f>
        <v>-668.74</v>
      </c>
      <c r="M69" s="6">
        <f>ROUND(SUM(M66:M68),5)</f>
        <v>-226.02</v>
      </c>
      <c r="N69" s="6">
        <f t="shared" ref="N69:T69" si="21">ROUND(SUM(N66:N68),5)</f>
        <v>-173</v>
      </c>
      <c r="O69" s="6">
        <f t="shared" si="21"/>
        <v>-400</v>
      </c>
      <c r="P69" s="6">
        <f t="shared" si="21"/>
        <v>-400</v>
      </c>
      <c r="Q69" s="6">
        <f t="shared" si="21"/>
        <v>-400</v>
      </c>
      <c r="R69" s="6">
        <f t="shared" si="21"/>
        <v>-400</v>
      </c>
      <c r="S69" s="6">
        <f t="shared" si="21"/>
        <v>-400</v>
      </c>
      <c r="T69" s="6">
        <f t="shared" si="21"/>
        <v>-300</v>
      </c>
      <c r="U69" s="6">
        <f>ROUND(SUM(I69:T69),5)</f>
        <v>-12877.25</v>
      </c>
      <c r="AD69" s="11"/>
    </row>
    <row r="70" spans="1:35" s="5" customFormat="1" ht="15" thickBot="1" x14ac:dyDescent="0.4">
      <c r="A70" s="4"/>
      <c r="B70" s="4"/>
      <c r="C70" s="4"/>
      <c r="D70" s="4"/>
      <c r="E70" s="4"/>
      <c r="F70" s="4"/>
      <c r="G70" s="4" t="s">
        <v>70</v>
      </c>
      <c r="H70" s="4"/>
      <c r="I70" s="6">
        <v>-0.37</v>
      </c>
      <c r="J70" s="6">
        <v>-0.38</v>
      </c>
      <c r="K70" s="6">
        <v>-0.37</v>
      </c>
      <c r="L70" s="6">
        <v>-0.38</v>
      </c>
      <c r="M70" s="6">
        <v>-0.38</v>
      </c>
      <c r="N70" s="6">
        <v>-0.38</v>
      </c>
      <c r="O70" s="6">
        <v>-0.38</v>
      </c>
      <c r="P70" s="6">
        <v>-0.38</v>
      </c>
      <c r="Q70" s="6">
        <v>-0.38</v>
      </c>
      <c r="R70" s="6">
        <v>-0.38</v>
      </c>
      <c r="S70" s="6">
        <v>-0.38</v>
      </c>
      <c r="T70" s="6">
        <v>-0.38</v>
      </c>
      <c r="U70" s="6">
        <f t="shared" ref="U70" si="22">ROUND(SUM(I70:M70),5)</f>
        <v>-1.88</v>
      </c>
      <c r="V70"/>
      <c r="W70"/>
      <c r="X70"/>
      <c r="Y70"/>
      <c r="Z70"/>
      <c r="AA70"/>
      <c r="AB70"/>
      <c r="AC70"/>
      <c r="AD70" s="11"/>
      <c r="AE70"/>
      <c r="AF70"/>
      <c r="AG70"/>
      <c r="AH70"/>
      <c r="AI70"/>
    </row>
    <row r="71" spans="1:35" s="5" customFormat="1" ht="15" thickBot="1" x14ac:dyDescent="0.4">
      <c r="A71" s="4"/>
      <c r="B71" s="4"/>
      <c r="C71" s="4"/>
      <c r="D71" s="4"/>
      <c r="E71" s="4"/>
      <c r="F71" s="4" t="s">
        <v>71</v>
      </c>
      <c r="G71" s="4"/>
      <c r="H71" s="4"/>
      <c r="I71" s="7">
        <f>ROUND(I65+SUM(I69:I70),5)</f>
        <v>-5719.84</v>
      </c>
      <c r="J71" s="7">
        <f>ROUND(J65+SUM(J69:J70),5)</f>
        <v>-237.95</v>
      </c>
      <c r="K71" s="7">
        <f>ROUND(K65+SUM(K69:K70),5)</f>
        <v>-3552.82</v>
      </c>
      <c r="L71" s="7">
        <f>ROUND(L65+SUM(L69:L70),5)</f>
        <v>-669.12</v>
      </c>
      <c r="M71" s="7">
        <f>ROUND(M65+SUM(M69:M70),5)</f>
        <v>-226.4</v>
      </c>
      <c r="N71" s="7">
        <f t="shared" ref="N71:T71" si="23">ROUND(N65+SUM(N69:N70),5)</f>
        <v>-173.38</v>
      </c>
      <c r="O71" s="7">
        <f t="shared" si="23"/>
        <v>-400.38</v>
      </c>
      <c r="P71" s="7">
        <f t="shared" si="23"/>
        <v>-400.38</v>
      </c>
      <c r="Q71" s="7">
        <f t="shared" si="23"/>
        <v>-400.38</v>
      </c>
      <c r="R71" s="7">
        <f t="shared" si="23"/>
        <v>-400.38</v>
      </c>
      <c r="S71" s="7">
        <f t="shared" si="23"/>
        <v>-400.38</v>
      </c>
      <c r="T71" s="7">
        <f t="shared" si="23"/>
        <v>-300.38</v>
      </c>
      <c r="U71" s="7">
        <f>ROUND(SUM(I71:T71),5)</f>
        <v>-12881.79</v>
      </c>
      <c r="V71"/>
      <c r="W71"/>
      <c r="X71"/>
      <c r="Y71"/>
      <c r="Z71"/>
      <c r="AA71"/>
      <c r="AB71"/>
      <c r="AC71"/>
      <c r="AD71" s="11"/>
      <c r="AE71"/>
      <c r="AF71"/>
      <c r="AG71"/>
      <c r="AH71"/>
      <c r="AI71"/>
    </row>
    <row r="72" spans="1:35" s="5" customFormat="1" ht="15" thickBot="1" x14ac:dyDescent="0.4">
      <c r="A72" s="4"/>
      <c r="B72" s="4"/>
      <c r="C72" s="4"/>
      <c r="D72" s="4"/>
      <c r="E72" s="4" t="s">
        <v>72</v>
      </c>
      <c r="F72" s="4"/>
      <c r="G72" s="4"/>
      <c r="H72" s="4"/>
      <c r="I72" s="7">
        <f>ROUND(I21+SUM(I30:I33)+I38+SUM(I42:I45)+SUM(I53:I54)+I64+I71,5)</f>
        <v>27466.31</v>
      </c>
      <c r="J72" s="7">
        <f>ROUND(J21+SUM(J30:J33)+J38+SUM(J42:J45)+SUM(J53:J54)+J64+J71,5)</f>
        <v>11864.31</v>
      </c>
      <c r="K72" s="7">
        <f>ROUND(K21+SUM(K30:K33)+K38+SUM(K42:K45)+SUM(K53:K54)+K64+K71,5)</f>
        <v>13243.85</v>
      </c>
      <c r="L72" s="7">
        <f>ROUND(L21+SUM(L30:L33)+L38+SUM(L42:L45)+SUM(L53:L54)+L64+L71,5)</f>
        <v>13434.92</v>
      </c>
      <c r="M72" s="7">
        <f>ROUND(M21+SUM(M30:M33)+M38+SUM(M42:M45)+SUM(M53:M54)+M64+M71,5)</f>
        <v>14184.27</v>
      </c>
      <c r="N72" s="7">
        <f t="shared" ref="N72:T72" si="24">ROUND(N21+SUM(N30:N33)+N38+SUM(N42:N45)+SUM(N53:N54)+N64+N71,5)</f>
        <v>15107.96</v>
      </c>
      <c r="O72" s="7">
        <f t="shared" si="24"/>
        <v>17760.184600000001</v>
      </c>
      <c r="P72" s="7">
        <f t="shared" si="24"/>
        <v>23177.011999999999</v>
      </c>
      <c r="Q72" s="7">
        <f t="shared" si="24"/>
        <v>21206.365000000002</v>
      </c>
      <c r="R72" s="7">
        <f t="shared" si="24"/>
        <v>15450.565199999999</v>
      </c>
      <c r="S72" s="7">
        <f t="shared" si="24"/>
        <v>14256.957399999999</v>
      </c>
      <c r="T72" s="7">
        <f t="shared" si="24"/>
        <v>14779.819799999999</v>
      </c>
      <c r="U72" s="7">
        <f>ROUND(SUM(I72:T72),5)</f>
        <v>201932.524</v>
      </c>
      <c r="V72"/>
      <c r="W72"/>
      <c r="X72"/>
      <c r="Y72"/>
      <c r="Z72"/>
      <c r="AA72"/>
      <c r="AB72"/>
      <c r="AC72"/>
      <c r="AD72" s="11"/>
      <c r="AE72"/>
      <c r="AF72"/>
      <c r="AG72"/>
      <c r="AH72"/>
      <c r="AI72"/>
    </row>
    <row r="73" spans="1:35" s="5" customFormat="1" ht="15" thickBot="1" x14ac:dyDescent="0.4">
      <c r="A73" s="4"/>
      <c r="B73" s="4"/>
      <c r="C73" s="4"/>
      <c r="D73" s="4" t="s">
        <v>73</v>
      </c>
      <c r="E73" s="4"/>
      <c r="F73" s="4"/>
      <c r="G73" s="4"/>
      <c r="H73" s="4"/>
      <c r="I73" s="7">
        <f>ROUND(I20+I72,5)</f>
        <v>27466.31</v>
      </c>
      <c r="J73" s="7">
        <f>ROUND(J20+J72,5)</f>
        <v>11864.31</v>
      </c>
      <c r="K73" s="7">
        <f>ROUND(K20+K72,5)</f>
        <v>13243.85</v>
      </c>
      <c r="L73" s="7">
        <f>ROUND(L20+L72,5)</f>
        <v>13434.92</v>
      </c>
      <c r="M73" s="7">
        <f>ROUND(M20+M72,5)</f>
        <v>14184.27</v>
      </c>
      <c r="N73" s="7">
        <f t="shared" ref="N73:T73" si="25">ROUND(N20+N72,5)</f>
        <v>15107.96</v>
      </c>
      <c r="O73" s="7">
        <f t="shared" si="25"/>
        <v>17760.184600000001</v>
      </c>
      <c r="P73" s="7">
        <f t="shared" si="25"/>
        <v>23177.011999999999</v>
      </c>
      <c r="Q73" s="7">
        <f t="shared" si="25"/>
        <v>21206.365000000002</v>
      </c>
      <c r="R73" s="7">
        <f t="shared" si="25"/>
        <v>15450.565199999999</v>
      </c>
      <c r="S73" s="7">
        <f t="shared" si="25"/>
        <v>14256.957399999999</v>
      </c>
      <c r="T73" s="7">
        <f t="shared" si="25"/>
        <v>14779.819799999999</v>
      </c>
      <c r="U73" s="7">
        <f>ROUND(SUM(I73:T73),5)</f>
        <v>201932.524</v>
      </c>
      <c r="V73"/>
      <c r="W73"/>
      <c r="X73"/>
      <c r="Y73"/>
      <c r="Z73"/>
      <c r="AA73"/>
      <c r="AB73"/>
      <c r="AC73"/>
      <c r="AD73" s="11"/>
      <c r="AE73"/>
      <c r="AF73"/>
      <c r="AG73"/>
      <c r="AH73"/>
      <c r="AI73"/>
    </row>
    <row r="74" spans="1:35" s="5" customFormat="1" ht="15" thickBot="1" x14ac:dyDescent="0.4">
      <c r="A74" s="4"/>
      <c r="B74" s="4" t="s">
        <v>74</v>
      </c>
      <c r="C74" s="4"/>
      <c r="D74" s="4"/>
      <c r="E74" s="4"/>
      <c r="F74" s="4"/>
      <c r="G74" s="4"/>
      <c r="H74" s="4"/>
      <c r="I74" s="7">
        <f>ROUND(I3+I18-I73,5)</f>
        <v>-16817.400000000001</v>
      </c>
      <c r="J74" s="7">
        <f>ROUND(J3+J18-J73,5)</f>
        <v>790.23</v>
      </c>
      <c r="K74" s="7">
        <f>ROUND(K3+K18-K73,5)</f>
        <v>-4170.6099999999997</v>
      </c>
      <c r="L74" s="7">
        <f>ROUND(L3+L18-L73,5)</f>
        <v>-3044.43</v>
      </c>
      <c r="M74" s="7">
        <f>ROUND(M3+M18-M73,5)</f>
        <v>-2892.24</v>
      </c>
      <c r="N74" s="7">
        <f t="shared" ref="N74:T74" si="26">ROUND(N3+N18-N73,5)</f>
        <v>-6439.3</v>
      </c>
      <c r="O74" s="7">
        <f t="shared" si="26"/>
        <v>5518.3833999999997</v>
      </c>
      <c r="P74" s="7">
        <f t="shared" si="26"/>
        <v>7047.3879999999999</v>
      </c>
      <c r="Q74" s="7">
        <f t="shared" si="26"/>
        <v>44043.635000000002</v>
      </c>
      <c r="R74" s="7">
        <f t="shared" si="26"/>
        <v>-7586.8451999999997</v>
      </c>
      <c r="S74" s="7">
        <f t="shared" si="26"/>
        <v>-4900.3573999999999</v>
      </c>
      <c r="T74" s="7">
        <f t="shared" si="26"/>
        <v>-6401.1198000000004</v>
      </c>
      <c r="U74" s="7">
        <f>ROUND(SUM(I74:T74),5)</f>
        <v>5147.3339999999998</v>
      </c>
      <c r="V74"/>
      <c r="W74"/>
      <c r="X74"/>
      <c r="Y74"/>
      <c r="Z74"/>
      <c r="AA74"/>
      <c r="AB74"/>
      <c r="AC74"/>
      <c r="AD74" s="11"/>
      <c r="AE74"/>
      <c r="AF74"/>
      <c r="AG74"/>
      <c r="AH74"/>
      <c r="AI74"/>
    </row>
    <row r="75" spans="1:35" s="5" customFormat="1" ht="11" thickBot="1" x14ac:dyDescent="0.3">
      <c r="A75" s="4" t="s">
        <v>75</v>
      </c>
      <c r="B75" s="4"/>
      <c r="C75" s="4"/>
      <c r="D75" s="4"/>
      <c r="E75" s="4"/>
      <c r="F75" s="4"/>
      <c r="G75" s="4"/>
      <c r="H75" s="4"/>
      <c r="I75" s="10">
        <f>I74</f>
        <v>-16817.400000000001</v>
      </c>
      <c r="J75" s="10">
        <f>J74</f>
        <v>790.23</v>
      </c>
      <c r="K75" s="10">
        <f>K74</f>
        <v>-4170.6099999999997</v>
      </c>
      <c r="L75" s="10">
        <f>L74</f>
        <v>-3044.43</v>
      </c>
      <c r="M75" s="10">
        <f>M74</f>
        <v>-2892.24</v>
      </c>
      <c r="N75" s="10">
        <f t="shared" ref="N75:T75" si="27">N74</f>
        <v>-6439.3</v>
      </c>
      <c r="O75" s="10">
        <f t="shared" si="27"/>
        <v>5518.3833999999997</v>
      </c>
      <c r="P75" s="10">
        <f t="shared" si="27"/>
        <v>7047.3879999999999</v>
      </c>
      <c r="Q75" s="10">
        <f t="shared" si="27"/>
        <v>44043.635000000002</v>
      </c>
      <c r="R75" s="10">
        <f t="shared" si="27"/>
        <v>-7586.8451999999997</v>
      </c>
      <c r="S75" s="10">
        <f t="shared" si="27"/>
        <v>-4900.3573999999999</v>
      </c>
      <c r="T75" s="10">
        <f t="shared" si="27"/>
        <v>-6401.1198000000004</v>
      </c>
      <c r="U75" s="10">
        <f>ROUND(SUM(I75:T75),5)</f>
        <v>5147.3339999999998</v>
      </c>
      <c r="AD75" s="32"/>
    </row>
    <row r="76" spans="1:35" ht="15" thickTop="1" x14ac:dyDescent="0.35"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AD76" s="11"/>
    </row>
    <row r="77" spans="1:35" x14ac:dyDescent="0.35">
      <c r="H77" s="40" t="s">
        <v>89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AD77" s="11"/>
    </row>
    <row r="78" spans="1:35" s="5" customFormat="1" x14ac:dyDescent="0.35">
      <c r="H78" s="41" t="s">
        <v>85</v>
      </c>
      <c r="I78" s="15">
        <v>70239</v>
      </c>
      <c r="J78" s="15">
        <v>60748.607329999999</v>
      </c>
      <c r="K78" s="15">
        <v>74038.066219999993</v>
      </c>
      <c r="L78" s="15">
        <v>66580.839649999994</v>
      </c>
      <c r="M78" s="15">
        <v>67777.416889999993</v>
      </c>
      <c r="N78" s="15">
        <v>59057.635069999989</v>
      </c>
      <c r="O78" s="15">
        <v>48783.767459999988</v>
      </c>
      <c r="P78" s="15">
        <v>44891.882879999976</v>
      </c>
      <c r="Q78" s="15">
        <v>73502.997979999986</v>
      </c>
      <c r="R78" s="15">
        <v>101034.26862999998</v>
      </c>
      <c r="S78" s="15">
        <v>86717.840889999978</v>
      </c>
      <c r="T78" s="15">
        <v>78611.265219999972</v>
      </c>
      <c r="U78" s="15"/>
      <c r="V78"/>
      <c r="W78"/>
      <c r="X78"/>
      <c r="Y78"/>
      <c r="Z78"/>
      <c r="AA78"/>
      <c r="AB78"/>
      <c r="AC78"/>
      <c r="AD78" s="11"/>
      <c r="AE78"/>
      <c r="AF78"/>
      <c r="AG78"/>
      <c r="AH78"/>
      <c r="AI78"/>
    </row>
    <row r="79" spans="1:35" s="5" customFormat="1" x14ac:dyDescent="0.35">
      <c r="H79" s="41" t="s">
        <v>86</v>
      </c>
      <c r="I79" s="15">
        <v>60748.607329999999</v>
      </c>
      <c r="J79" s="15">
        <v>74038.066219999993</v>
      </c>
      <c r="K79" s="15">
        <v>66580.839649999994</v>
      </c>
      <c r="L79" s="15">
        <v>67777.416889999993</v>
      </c>
      <c r="M79" s="15">
        <v>59057.635069999989</v>
      </c>
      <c r="N79" s="15">
        <v>48783.767459999988</v>
      </c>
      <c r="O79" s="15">
        <v>44891.882879999976</v>
      </c>
      <c r="P79" s="15">
        <v>73502.997979999986</v>
      </c>
      <c r="Q79" s="15">
        <v>101034.26862999998</v>
      </c>
      <c r="R79" s="15">
        <v>86717.840889999978</v>
      </c>
      <c r="S79" s="15">
        <v>78611.265219999972</v>
      </c>
      <c r="T79" s="15">
        <v>68139.096889999972</v>
      </c>
      <c r="U79" s="15"/>
      <c r="V79"/>
      <c r="W79"/>
      <c r="X79"/>
      <c r="Y79"/>
      <c r="Z79"/>
      <c r="AA79"/>
      <c r="AB79"/>
      <c r="AC79"/>
      <c r="AD79" s="11"/>
      <c r="AE79"/>
      <c r="AF79"/>
      <c r="AG79"/>
      <c r="AH79"/>
      <c r="AI79"/>
    </row>
    <row r="80" spans="1:35" x14ac:dyDescent="0.35">
      <c r="H80" s="41" t="s">
        <v>87</v>
      </c>
      <c r="I80" s="15">
        <v>11264.51</v>
      </c>
      <c r="J80" s="15">
        <v>11968.26</v>
      </c>
      <c r="K80" s="15">
        <v>11917.83</v>
      </c>
      <c r="L80" s="15">
        <v>8084.13</v>
      </c>
      <c r="M80" s="15">
        <v>10278.370000000001</v>
      </c>
      <c r="N80" s="15">
        <v>33244.839999999997</v>
      </c>
      <c r="O80" s="15">
        <v>25572.86</v>
      </c>
      <c r="P80" s="15">
        <v>59768.02</v>
      </c>
      <c r="Q80" s="15">
        <v>12080.42</v>
      </c>
      <c r="R80" s="15">
        <v>6624.17</v>
      </c>
      <c r="S80" s="15">
        <v>9118.2000000000007</v>
      </c>
      <c r="T80" s="15">
        <v>4499.01</v>
      </c>
      <c r="U80" s="15">
        <v>204420.62</v>
      </c>
      <c r="AD80" s="11"/>
    </row>
    <row r="81" spans="8:30" x14ac:dyDescent="0.35">
      <c r="H81" s="41" t="s">
        <v>88</v>
      </c>
      <c r="I81" s="15">
        <v>10000</v>
      </c>
      <c r="J81" s="15">
        <v>10000</v>
      </c>
      <c r="K81" s="15">
        <v>10000</v>
      </c>
      <c r="L81" s="15">
        <v>5000</v>
      </c>
      <c r="M81" s="15">
        <v>10000</v>
      </c>
      <c r="N81" s="15">
        <v>15000</v>
      </c>
      <c r="O81" s="15">
        <v>25000</v>
      </c>
      <c r="P81" s="15">
        <v>25000</v>
      </c>
      <c r="Q81" s="15">
        <v>75000</v>
      </c>
      <c r="R81" s="15">
        <v>10000</v>
      </c>
      <c r="S81" s="15">
        <v>10000</v>
      </c>
      <c r="T81" s="15">
        <v>10000</v>
      </c>
      <c r="U81" s="15">
        <v>215000</v>
      </c>
      <c r="AD81" s="11"/>
    </row>
    <row r="82" spans="8:30" x14ac:dyDescent="0.35">
      <c r="H82" s="4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AD82" s="11"/>
    </row>
    <row r="83" spans="8:30" x14ac:dyDescent="0.35">
      <c r="H83" s="41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AD83" s="11"/>
    </row>
    <row r="84" spans="8:30" x14ac:dyDescent="0.35">
      <c r="H84" s="40" t="s">
        <v>90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AD84" s="11"/>
    </row>
    <row r="85" spans="8:30" x14ac:dyDescent="0.35">
      <c r="H85" s="41" t="s">
        <v>85</v>
      </c>
      <c r="I85" s="15">
        <v>70239</v>
      </c>
      <c r="J85" s="16">
        <f>+I86</f>
        <v>67389.02</v>
      </c>
      <c r="K85" s="16">
        <f t="shared" ref="K85:T85" si="28">+J86</f>
        <v>53034.81</v>
      </c>
      <c r="L85" s="16">
        <f t="shared" si="28"/>
        <v>50441.58</v>
      </c>
      <c r="M85" s="16">
        <f t="shared" si="28"/>
        <v>54477.18</v>
      </c>
      <c r="N85" s="16">
        <f t="shared" si="28"/>
        <v>55877.81</v>
      </c>
      <c r="O85" s="16">
        <f t="shared" si="28"/>
        <v>45815.89</v>
      </c>
      <c r="P85" s="16">
        <f t="shared" si="28"/>
        <v>51313.705400000006</v>
      </c>
      <c r="Q85" s="16">
        <f t="shared" si="28"/>
        <v>63936.693400000004</v>
      </c>
      <c r="R85" s="16">
        <f t="shared" si="28"/>
        <v>87430.328399999999</v>
      </c>
      <c r="S85" s="16">
        <f t="shared" si="28"/>
        <v>65275.763200000001</v>
      </c>
      <c r="T85" s="16">
        <f t="shared" si="28"/>
        <v>57530.805800000002</v>
      </c>
      <c r="U85" s="14"/>
      <c r="AD85" s="11"/>
    </row>
    <row r="86" spans="8:30" x14ac:dyDescent="0.35">
      <c r="H86" s="39" t="s">
        <v>86</v>
      </c>
      <c r="I86" s="17">
        <v>67389.02</v>
      </c>
      <c r="J86" s="17">
        <v>53034.81</v>
      </c>
      <c r="K86" s="17">
        <v>50441.58</v>
      </c>
      <c r="L86" s="17">
        <v>54477.18</v>
      </c>
      <c r="M86" s="17">
        <v>55877.81</v>
      </c>
      <c r="N86" s="17">
        <v>45815.89</v>
      </c>
      <c r="O86" s="18">
        <f>+O85+O90-O91-O88-O89</f>
        <v>51313.705400000006</v>
      </c>
      <c r="P86" s="18">
        <f t="shared" ref="P86:T86" si="29">+P85+P90-P91-P88-P89</f>
        <v>63936.693400000004</v>
      </c>
      <c r="Q86" s="18">
        <f t="shared" si="29"/>
        <v>87430.328399999999</v>
      </c>
      <c r="R86" s="18">
        <f t="shared" si="29"/>
        <v>65275.763200000001</v>
      </c>
      <c r="S86" s="18">
        <f t="shared" si="29"/>
        <v>57530.805800000002</v>
      </c>
      <c r="T86" s="18">
        <f t="shared" si="29"/>
        <v>52484.986000000004</v>
      </c>
      <c r="U86" s="14"/>
      <c r="AD86" s="11"/>
    </row>
    <row r="87" spans="8:30" x14ac:dyDescent="0.35">
      <c r="H87" s="41" t="s">
        <v>87</v>
      </c>
      <c r="I87" s="15">
        <v>7542.2800000000007</v>
      </c>
      <c r="J87" s="15">
        <v>14661.300000000001</v>
      </c>
      <c r="K87" s="15">
        <v>7783.55</v>
      </c>
      <c r="L87" s="15">
        <v>6324.96</v>
      </c>
      <c r="M87" s="15">
        <v>9065.0300000000007</v>
      </c>
      <c r="N87" s="34" t="s">
        <v>95</v>
      </c>
      <c r="O87" s="14"/>
      <c r="P87" s="14"/>
      <c r="Q87" s="14"/>
      <c r="R87" s="14"/>
      <c r="S87" s="14"/>
      <c r="T87" s="14"/>
      <c r="U87" s="14"/>
      <c r="AD87" s="11"/>
    </row>
    <row r="88" spans="8:30" x14ac:dyDescent="0.35">
      <c r="H88" s="41" t="s">
        <v>88</v>
      </c>
      <c r="I88" s="18">
        <f>+I85+I90-I91-I86</f>
        <v>-5955.7599999999948</v>
      </c>
      <c r="J88" s="18">
        <f t="shared" ref="J88:N88" si="30">+J85+J90-J91-J86</f>
        <v>26713.410000000003</v>
      </c>
      <c r="K88" s="18">
        <f t="shared" si="30"/>
        <v>6454.7000000000044</v>
      </c>
      <c r="L88" s="18">
        <f t="shared" si="30"/>
        <v>1616.5199999999968</v>
      </c>
      <c r="M88" s="18">
        <f>+M85+M90-M91-M86-M89</f>
        <v>5562.9300000000076</v>
      </c>
      <c r="N88" s="18">
        <f t="shared" si="30"/>
        <v>11555.849999999999</v>
      </c>
      <c r="O88" s="19">
        <v>15000</v>
      </c>
      <c r="P88" s="19">
        <v>20000</v>
      </c>
      <c r="Q88" s="19">
        <v>70000</v>
      </c>
      <c r="R88" s="19">
        <v>20000</v>
      </c>
      <c r="S88" s="19">
        <v>10000</v>
      </c>
      <c r="T88" s="19">
        <v>5000</v>
      </c>
      <c r="U88" s="20">
        <f t="shared" ref="U88:U91" si="31">ROUND(SUM(I88:T88),5)</f>
        <v>185947.65</v>
      </c>
      <c r="AD88" s="11"/>
    </row>
    <row r="89" spans="8:30" x14ac:dyDescent="0.35">
      <c r="H89" s="41" t="s">
        <v>93</v>
      </c>
      <c r="I89" s="14"/>
      <c r="J89" s="14"/>
      <c r="K89" s="14"/>
      <c r="L89" s="14"/>
      <c r="M89" s="14">
        <v>800</v>
      </c>
      <c r="N89" s="14">
        <v>800</v>
      </c>
      <c r="O89" s="14">
        <v>800</v>
      </c>
      <c r="P89" s="14">
        <v>800</v>
      </c>
      <c r="Q89" s="38">
        <v>10300</v>
      </c>
      <c r="R89" s="14">
        <v>500</v>
      </c>
      <c r="S89" s="14">
        <v>500</v>
      </c>
      <c r="T89" s="14">
        <v>500</v>
      </c>
      <c r="U89" s="21">
        <f t="shared" si="31"/>
        <v>15000</v>
      </c>
    </row>
    <row r="90" spans="8:30" x14ac:dyDescent="0.35">
      <c r="H90" s="41" t="s">
        <v>91</v>
      </c>
      <c r="I90" s="15">
        <v>18660.57</v>
      </c>
      <c r="J90" s="15">
        <f>+J11</f>
        <v>24223.51</v>
      </c>
      <c r="K90" s="15">
        <f t="shared" ref="K90:T90" si="32">+K11</f>
        <v>17105.32</v>
      </c>
      <c r="L90" s="15">
        <f t="shared" si="32"/>
        <v>19087.04</v>
      </c>
      <c r="M90" s="15">
        <f t="shared" si="32"/>
        <v>21947.83</v>
      </c>
      <c r="N90" s="15">
        <f t="shared" si="32"/>
        <v>16601.89</v>
      </c>
      <c r="O90" s="15">
        <f t="shared" si="32"/>
        <v>39058</v>
      </c>
      <c r="P90" s="15">
        <f t="shared" si="32"/>
        <v>56600</v>
      </c>
      <c r="Q90" s="15">
        <f t="shared" si="32"/>
        <v>125000</v>
      </c>
      <c r="R90" s="15">
        <f t="shared" si="32"/>
        <v>13796</v>
      </c>
      <c r="S90" s="15">
        <f t="shared" si="32"/>
        <v>17012</v>
      </c>
      <c r="T90" s="15">
        <f t="shared" si="32"/>
        <v>15234</v>
      </c>
      <c r="U90" s="20">
        <f t="shared" si="31"/>
        <v>384326.16</v>
      </c>
    </row>
    <row r="91" spans="8:30" x14ac:dyDescent="0.35">
      <c r="H91" s="41" t="s">
        <v>92</v>
      </c>
      <c r="I91" s="36">
        <v>27466.31</v>
      </c>
      <c r="J91" s="15">
        <f>+J73</f>
        <v>11864.31</v>
      </c>
      <c r="K91" s="15">
        <f t="shared" ref="K91:T91" si="33">+K73</f>
        <v>13243.85</v>
      </c>
      <c r="L91" s="15">
        <f t="shared" si="33"/>
        <v>13434.92</v>
      </c>
      <c r="M91" s="15">
        <f t="shared" si="33"/>
        <v>14184.27</v>
      </c>
      <c r="N91" s="15">
        <f t="shared" si="33"/>
        <v>15107.96</v>
      </c>
      <c r="O91" s="15">
        <f t="shared" si="33"/>
        <v>17760.184600000001</v>
      </c>
      <c r="P91" s="15">
        <f t="shared" si="33"/>
        <v>23177.011999999999</v>
      </c>
      <c r="Q91" s="15">
        <f t="shared" si="33"/>
        <v>21206.365000000002</v>
      </c>
      <c r="R91" s="15">
        <f t="shared" si="33"/>
        <v>15450.565199999999</v>
      </c>
      <c r="S91" s="15">
        <f t="shared" si="33"/>
        <v>14256.957399999999</v>
      </c>
      <c r="T91" s="15">
        <f t="shared" si="33"/>
        <v>14779.819799999999</v>
      </c>
      <c r="U91" s="20">
        <f t="shared" si="31"/>
        <v>201932.524</v>
      </c>
    </row>
    <row r="92" spans="8:30" x14ac:dyDescent="0.35">
      <c r="H92" s="41"/>
    </row>
    <row r="93" spans="8:30" x14ac:dyDescent="0.35">
      <c r="H93" s="41"/>
    </row>
    <row r="94" spans="8:30" x14ac:dyDescent="0.35">
      <c r="H94" s="41" t="s">
        <v>86</v>
      </c>
      <c r="I94" s="13"/>
    </row>
    <row r="95" spans="8:30" x14ac:dyDescent="0.35">
      <c r="H95" s="41">
        <v>2016</v>
      </c>
      <c r="I95" s="15">
        <v>66344.929999999993</v>
      </c>
      <c r="J95" s="15">
        <v>72641.72</v>
      </c>
      <c r="K95" s="15">
        <v>80656.570000000007</v>
      </c>
      <c r="L95" s="15">
        <v>73153.19</v>
      </c>
      <c r="M95" s="15">
        <v>59673.87</v>
      </c>
      <c r="N95" s="15">
        <v>60765.21</v>
      </c>
      <c r="O95" s="15">
        <v>65197.31</v>
      </c>
      <c r="P95" s="15">
        <v>90802</v>
      </c>
      <c r="Q95" s="15">
        <v>126515.31</v>
      </c>
      <c r="R95" s="15">
        <v>110045.24</v>
      </c>
      <c r="S95" s="15">
        <v>102653.54</v>
      </c>
      <c r="T95" s="15">
        <v>91258.4</v>
      </c>
    </row>
    <row r="96" spans="8:30" x14ac:dyDescent="0.35">
      <c r="H96" s="41">
        <v>2017</v>
      </c>
      <c r="I96" s="15">
        <v>90836.97</v>
      </c>
      <c r="J96" s="15">
        <v>90527.23</v>
      </c>
      <c r="K96" s="15">
        <v>77513.73</v>
      </c>
      <c r="L96" s="15">
        <v>72047.66</v>
      </c>
      <c r="M96" s="15">
        <v>68604.92</v>
      </c>
      <c r="N96" s="15">
        <v>54117.29</v>
      </c>
      <c r="O96" s="15">
        <v>58642.91</v>
      </c>
      <c r="P96" s="15">
        <v>80054.09</v>
      </c>
      <c r="Q96" s="15">
        <v>128253.09</v>
      </c>
      <c r="R96" s="15">
        <v>96544.639999999999</v>
      </c>
      <c r="S96" s="15">
        <v>85933.4</v>
      </c>
      <c r="T96" s="15">
        <v>76949.08</v>
      </c>
      <c r="Y96" s="33">
        <v>128253.09</v>
      </c>
    </row>
    <row r="97" spans="8:27" x14ac:dyDescent="0.35">
      <c r="H97" s="41">
        <v>2018</v>
      </c>
      <c r="I97" s="15">
        <v>75529.259999999995</v>
      </c>
      <c r="J97" s="15">
        <v>70256.240000000005</v>
      </c>
      <c r="K97" s="15">
        <v>73702.55</v>
      </c>
      <c r="L97" s="15">
        <v>66417.83</v>
      </c>
      <c r="M97" s="15">
        <v>54453.89</v>
      </c>
      <c r="N97" s="15">
        <v>49987.09</v>
      </c>
      <c r="O97" s="15">
        <v>46755.8</v>
      </c>
      <c r="P97" s="15">
        <v>79668.960000000006</v>
      </c>
      <c r="Q97" s="15">
        <v>125488.59</v>
      </c>
      <c r="R97" s="15">
        <v>84052.19</v>
      </c>
      <c r="S97" s="15">
        <v>79119.600000000006</v>
      </c>
      <c r="T97" s="15">
        <v>71169.84</v>
      </c>
    </row>
    <row r="98" spans="8:27" x14ac:dyDescent="0.35">
      <c r="H98" s="41">
        <v>2019</v>
      </c>
      <c r="I98" s="15">
        <v>64373.51</v>
      </c>
      <c r="J98" s="15">
        <v>63777.05</v>
      </c>
      <c r="K98" s="15">
        <v>58352.42</v>
      </c>
      <c r="L98" s="15">
        <v>43056.41</v>
      </c>
      <c r="M98" s="15">
        <v>65190.84</v>
      </c>
      <c r="N98" s="15">
        <v>60699.85</v>
      </c>
      <c r="O98" s="15">
        <v>78087.06</v>
      </c>
      <c r="P98" s="15">
        <v>130811.28</v>
      </c>
      <c r="Q98" s="15">
        <v>156002</v>
      </c>
      <c r="R98" s="15">
        <v>89453.82</v>
      </c>
      <c r="S98" s="15">
        <v>83874.62</v>
      </c>
      <c r="T98" s="15">
        <v>70239.05</v>
      </c>
      <c r="U98" s="14"/>
      <c r="V98" s="14"/>
      <c r="W98" s="14"/>
      <c r="X98" s="14"/>
      <c r="Y98" s="14"/>
      <c r="Z98" s="14"/>
      <c r="AA98" s="14"/>
    </row>
    <row r="99" spans="8:27" x14ac:dyDescent="0.35">
      <c r="H99" s="39">
        <v>2020</v>
      </c>
      <c r="I99" s="35">
        <v>67389.02</v>
      </c>
      <c r="J99" s="35">
        <v>53034.81</v>
      </c>
      <c r="K99" s="35">
        <f>+K86</f>
        <v>50441.58</v>
      </c>
      <c r="L99" s="35">
        <f t="shared" ref="L99:T99" si="34">+L86</f>
        <v>54477.18</v>
      </c>
      <c r="M99" s="35">
        <f t="shared" si="34"/>
        <v>55877.81</v>
      </c>
      <c r="N99" s="35">
        <f t="shared" si="34"/>
        <v>45815.89</v>
      </c>
      <c r="O99" s="35">
        <f t="shared" si="34"/>
        <v>51313.705400000006</v>
      </c>
      <c r="P99" s="35">
        <f t="shared" si="34"/>
        <v>63936.693400000004</v>
      </c>
      <c r="Q99" s="35">
        <f t="shared" si="34"/>
        <v>87430.328399999999</v>
      </c>
      <c r="R99" s="35">
        <f t="shared" si="34"/>
        <v>65275.763200000001</v>
      </c>
      <c r="S99" s="35">
        <f t="shared" si="34"/>
        <v>57530.805800000002</v>
      </c>
      <c r="T99" s="35">
        <f t="shared" si="34"/>
        <v>52484.986000000004</v>
      </c>
    </row>
  </sheetData>
  <mergeCells count="1">
    <mergeCell ref="A1:U1"/>
  </mergeCells>
  <pageMargins left="0" right="0" top="0.75" bottom="0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Judy</cp:lastModifiedBy>
  <cp:lastPrinted>2019-10-22T14:55:16Z</cp:lastPrinted>
  <dcterms:created xsi:type="dcterms:W3CDTF">2019-10-04T16:23:52Z</dcterms:created>
  <dcterms:modified xsi:type="dcterms:W3CDTF">2019-10-22T14:57:31Z</dcterms:modified>
</cp:coreProperties>
</file>