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ary Budget 23-24 Final" sheetId="1" r:id="rId4"/>
    <sheet state="visible" name="Budget 23-24 Final" sheetId="2" r:id="rId5"/>
    <sheet state="visible" name="Grants" sheetId="3" r:id="rId6"/>
    <sheet state="visible" name="Payroll" sheetId="4" r:id="rId7"/>
    <sheet state="visible" name="Condensed 23-24 " sheetId="5" r:id="rId8"/>
  </sheets>
  <definedNames/>
  <calcPr/>
  <extLst>
    <ext uri="GoogleSheetsCustomDataVersion2">
      <go:sheetsCustomData xmlns:go="http://customooxmlschemas.google.com/" r:id="rId9" roundtripDataChecksum="hi77vy8aBey4RFz9avYuX4vww5aov/T6G7xZfb63B/I="/>
    </ext>
  </extLst>
</workbook>
</file>

<file path=xl/comments1.xml><?xml version="1.0" encoding="utf-8"?>
<comments xmlns:r="http://schemas.openxmlformats.org/officeDocument/2006/relationships" xmlns="http://schemas.openxmlformats.org/spreadsheetml/2006/main">
  <authors>
    <author/>
  </authors>
  <commentList>
    <comment authorId="0" ref="R77">
      <text>
        <t xml:space="preserve">======
ID#AAAAzqqcFKw
Amy Workman    (2023-06-22 16:02:51)
food ministry doesn't need this - i'd move to west comm outreach</t>
      </text>
    </comment>
    <comment authorId="0" ref="Y83">
      <text>
        <t xml:space="preserve">======
ID#AAAAzqqcFJ8
Katie Crisp    (2023-06-22 14:52:56)
preds money</t>
      </text>
    </comment>
    <comment authorId="0" ref="Y82">
      <text>
        <t xml:space="preserve">======
ID#AAAAzqqcFJ4
Katie Crisp    (2023-06-22 14:46:20)
@amy@dreamstreetstn.com  this is from the preds</t>
      </text>
    </comment>
    <comment authorId="0" ref="H58">
      <text>
        <t xml:space="preserve">======
ID#AAAAw6GGRM0
WNDC Accounting    (2023-05-30 18:12:17)
simple estimate.  Per TJ they will have to extend coverage</t>
      </text>
    </comment>
    <comment authorId="0" ref="I6">
      <text>
        <t xml:space="preserve">======
ID#AAAAxSWgsI0
WNDC Accounting    (2023-05-19 13:55:54)
added extra $60k for The DOJ grant but this is the net diff bw DOJ and SNAP</t>
      </text>
    </comment>
    <comment authorId="0" ref="I4">
      <text>
        <t xml:space="preserve">======
ID#AAAAxSWgsIw
WNDC Accounting    (2023-05-19 13:54:50)
added $50k from specific donor plus $120k from Dansby for mental health. However, I have only applied 50% to those since nothing is final.  TJ discussion</t>
      </text>
    </comment>
    <comment authorId="0" ref="I91">
      <text>
        <t xml:space="preserve">======
ID#AAAAwUjyJiM
WNDC Accounting    (2023-05-04 18:16:56)
this assumes max of 15 people at any time for $500/mo</t>
      </text>
    </comment>
    <comment authorId="0" ref="P87">
      <text>
        <t xml:space="preserve">======
ID#AAAAwTtaHck
Katie Crisp    (2023-05-03 21:05:51)
we'll have 6250 from MDHA to cover jay and Nikki's July salary and then whatever is left over will be for supplies. any clue what their combined salaries for two paychecks comes to?
------
ID#AAAAwTtaHcs
Amy Workman    (2023-05-03 21:25:55)
Depends on raises, but currently they would both be a total of $3243/pay period that times 2
------
ID#AAAAwUjyJhc
Katie Crisp    (2023-05-04 15:23:44)
Got it so that won't even cover both their salaries for the summer but it'll get close which is good. We'll get $4800 from Cal Turner Foundation through the Turner Fellows from FRA so that can cover any supply needs
------
ID#AAAAzqqcFKA
Katie Crisp    (2023-06-22 14:56:58)
built the $1000 in for summer 24 (june)</t>
      </text>
    </comment>
    <comment authorId="0" ref="X2">
      <text>
        <t xml:space="preserve">======
ID#AAAAwTtaHcg
Katie Crisp    (2023-05-03 21:02:08)
currently applying for a state and federal grant (hoping to get at least one) to get this program either partially or fully funded</t>
      </text>
    </comment>
    <comment authorId="0" ref="V79">
      <text>
        <t xml:space="preserve">======
ID#AAAAwTtaHcc
Katie Crisp    (2023-05-03 21:00:27)
i've managed to get three out of every 4 weeks of teen night sponsored for food so if he screws that up hes feeding these kids out of his own pocket</t>
      </text>
    </comment>
    <comment authorId="0" ref="X87">
      <text>
        <t xml:space="preserve">======
ID#AAAAwTtaHcY
Katie Crisp    (2023-05-03 20:57:08)
in the BOA budget we budgeted for $5,000 for every six months so technically she is operating under thinking this 10 but she's not going to get anywhere close to that at her current rate of spending</t>
      </text>
    </comment>
    <comment authorId="0" ref="F5">
      <text>
        <t xml:space="preserve">======
ID#AAAAuHjY3ZQ
Amy Workman    (2023-04-27 19:00:10)
budgted $25k EOY CP -did not get</t>
      </text>
    </comment>
    <comment authorId="0" ref="E6">
      <text>
        <t xml:space="preserve">======
ID#AAAAuHjY3ZM
Amy Workman    (2023-04-27 19:00:10)
maclellan - low end $25k
UW 31.5k (award now cash later)
Preds $10k (award and cash but for next fy)
------
ID#AAAAwUjyJhI
Katie Crisp    (2023-05-04 14:47:53)
we only got 15 from UW</t>
      </text>
    </comment>
  </commentList>
  <extLst>
    <ext uri="GoogleSheetsCustomDataVersion2">
      <go:sheetsCustomData xmlns:go="http://customooxmlschemas.google.com/" r:id="rId1" roundtripDataSignature="AMtx7miePlsZrXkdLDQagsUZOxsFo8Ahug=="/>
    </ext>
  </extLst>
</comments>
</file>

<file path=xl/comments2.xml><?xml version="1.0" encoding="utf-8"?>
<comments xmlns:r="http://schemas.openxmlformats.org/officeDocument/2006/relationships" xmlns="http://schemas.openxmlformats.org/spreadsheetml/2006/main">
  <authors>
    <author/>
  </authors>
  <commentList>
    <comment authorId="0" ref="I15">
      <text>
        <t xml:space="preserve">======
ID#AAAAw6YtfqI
WNDC Accounting    (2023-05-30 19:55:14)
we will increase her to full time IF we get the DOJ grant</t>
      </text>
    </comment>
    <comment authorId="0" ref="I13">
      <text>
        <t xml:space="preserve">======
ID#AAAAw6Ytfpk
WNDC Accounting    (2023-05-30 18:39:15)
5% increase</t>
      </text>
    </comment>
  </commentList>
  <extLst>
    <ext uri="GoogleSheetsCustomDataVersion2">
      <go:sheetsCustomData xmlns:go="http://customooxmlschemas.google.com/" r:id="rId1" roundtripDataSignature="AMtx7mgirxdR7EgxstoXiQDmzXoHVVaEXA=="/>
    </ext>
  </extLst>
</comments>
</file>

<file path=xl/sharedStrings.xml><?xml version="1.0" encoding="utf-8"?>
<sst xmlns="http://schemas.openxmlformats.org/spreadsheetml/2006/main" count="588" uniqueCount="391">
  <si>
    <t>FY 22-23</t>
  </si>
  <si>
    <t>FY 23-24</t>
  </si>
  <si>
    <t>Account Name</t>
  </si>
  <si>
    <t>Projected Total</t>
  </si>
  <si>
    <t>Housing</t>
  </si>
  <si>
    <t>Op. Budget</t>
  </si>
  <si>
    <t>Combined</t>
  </si>
  <si>
    <t>Notes:</t>
  </si>
  <si>
    <t>Income</t>
  </si>
  <si>
    <t>Donations</t>
  </si>
  <si>
    <t>this includes a 1-time $50k donor plus $120k from Dansby for mental health (times 50% chance)</t>
  </si>
  <si>
    <t>Church Support</t>
  </si>
  <si>
    <t>Foundations and Private Grants</t>
  </si>
  <si>
    <t>This comes from detailed grants budget</t>
  </si>
  <si>
    <t>Dream Housing Donations</t>
  </si>
  <si>
    <t>Maclellan $300k plus Cummins $280k</t>
  </si>
  <si>
    <t>Housing Rental Income</t>
  </si>
  <si>
    <t>Estimate to charge rent income for women and family in 12 of the units starting in Jan.</t>
  </si>
  <si>
    <t>Down Payment Asst Donations - Moms3</t>
  </si>
  <si>
    <t>Community Events</t>
  </si>
  <si>
    <t xml:space="preserve">   Thanksgiving Dinner</t>
  </si>
  <si>
    <t xml:space="preserve">   Christmas Event</t>
  </si>
  <si>
    <t>Scholarship Fund</t>
  </si>
  <si>
    <t>Special Benevolence Donations</t>
  </si>
  <si>
    <t>Fundraising Events</t>
  </si>
  <si>
    <t xml:space="preserve">   WNDC 5k Run</t>
  </si>
  <si>
    <t xml:space="preserve">   Night Under the Stars</t>
  </si>
  <si>
    <t xml:space="preserve">   Taste of WN</t>
  </si>
  <si>
    <t xml:space="preserve">   EOY Campaign</t>
  </si>
  <si>
    <t xml:space="preserve">   Golf Tournament</t>
  </si>
  <si>
    <t xml:space="preserve">   Big Payback/10 days</t>
  </si>
  <si>
    <t xml:space="preserve">   Gala</t>
  </si>
  <si>
    <t xml:space="preserve">   Diamond Dinner</t>
  </si>
  <si>
    <t>New event. THis is conservative estimate</t>
  </si>
  <si>
    <t xml:space="preserve">   Top Golf</t>
  </si>
  <si>
    <t>Merchandise</t>
  </si>
  <si>
    <t>Interest Earned</t>
  </si>
  <si>
    <t>Miscellaneous</t>
  </si>
  <si>
    <t>Total Revenues</t>
  </si>
  <si>
    <t>Salaries &amp; Benefits</t>
  </si>
  <si>
    <t xml:space="preserve">   Salaries</t>
  </si>
  <si>
    <t>Some salaries have been allocated to housing.</t>
  </si>
  <si>
    <t xml:space="preserve">   Social Security &amp; Medicare</t>
  </si>
  <si>
    <t xml:space="preserve">   Employee Benefits</t>
  </si>
  <si>
    <t xml:space="preserve">   Worker's Comp Insurance</t>
  </si>
  <si>
    <t xml:space="preserve">   Contract Labor - Security</t>
  </si>
  <si>
    <t xml:space="preserve">   Contract Labor - misc</t>
  </si>
  <si>
    <t xml:space="preserve">   Contract Labor - IT</t>
  </si>
  <si>
    <t xml:space="preserve">   Contract Labor - Dietician</t>
  </si>
  <si>
    <t xml:space="preserve">   Contract Labor - Counseling</t>
  </si>
  <si>
    <t xml:space="preserve">   Contract Labor - Facilities</t>
  </si>
  <si>
    <t>Total Wages &amp; Benefits</t>
  </si>
  <si>
    <t>Facilities</t>
  </si>
  <si>
    <t xml:space="preserve">   Lease Payments</t>
  </si>
  <si>
    <t>THe housing rent is 24 units x $900/unit x 6 months for this year (to start in Jan)</t>
  </si>
  <si>
    <t xml:space="preserve">   Property Tax</t>
  </si>
  <si>
    <t xml:space="preserve">   Capital Expenditures</t>
  </si>
  <si>
    <t xml:space="preserve">   Maintenance &amp; Repairs</t>
  </si>
  <si>
    <t xml:space="preserve">   Utilities - Telephone &amp; Internet</t>
  </si>
  <si>
    <t xml:space="preserve">   Utilities - Gas, Electric &amp; Water</t>
  </si>
  <si>
    <t xml:space="preserve">   General facility costs</t>
  </si>
  <si>
    <t xml:space="preserve">   Commercial Insurance</t>
  </si>
  <si>
    <t>Expect increase in general liability policy</t>
  </si>
  <si>
    <t>Total Facilities</t>
  </si>
  <si>
    <t>Other Supporting Expenses</t>
  </si>
  <si>
    <t>Online Giving Fees</t>
  </si>
  <si>
    <t>Other Fees</t>
  </si>
  <si>
    <t>Professional Services</t>
  </si>
  <si>
    <t>Marketing &amp; Advertising</t>
  </si>
  <si>
    <t>Staff Appr, Dev and Training</t>
  </si>
  <si>
    <t>Office Supplies</t>
  </si>
  <si>
    <t>Computer Equipment &amp; Software</t>
  </si>
  <si>
    <t>Printing</t>
  </si>
  <si>
    <t>Postage</t>
  </si>
  <si>
    <t>Meals &amp; Entertainment</t>
  </si>
  <si>
    <t>Rebrand Expenses</t>
  </si>
  <si>
    <t>Depreciation Expense</t>
  </si>
  <si>
    <t>Total Other Supporting Expenses</t>
  </si>
  <si>
    <t>Ministry Programs &amp; Activities</t>
  </si>
  <si>
    <t>Benevolence</t>
  </si>
  <si>
    <t>Special Benevolence</t>
  </si>
  <si>
    <t>Program Meals</t>
  </si>
  <si>
    <t>Summer Camp/Barefoot</t>
  </si>
  <si>
    <t>Pencil Partner</t>
  </si>
  <si>
    <t>This was lowered for cost cutting measures</t>
  </si>
  <si>
    <t>Special Program Events</t>
  </si>
  <si>
    <t>Volunteer Appreciation</t>
  </si>
  <si>
    <t>Background Checks</t>
  </si>
  <si>
    <t>Lowered as we are going to ask large groups to cover this cost</t>
  </si>
  <si>
    <t>Programming and supplies</t>
  </si>
  <si>
    <t>Dream Housing Support</t>
  </si>
  <si>
    <t>NN Housing Program</t>
  </si>
  <si>
    <t>Scholarships Disbursed</t>
  </si>
  <si>
    <t>Job Readiness Stipends</t>
  </si>
  <si>
    <t>Discussion needed.  This is for 6 months July-Dec.  New program to start under housing in Jan.</t>
  </si>
  <si>
    <t>Automobile Costs</t>
  </si>
  <si>
    <t xml:space="preserve">  Gas/Transportation</t>
  </si>
  <si>
    <t xml:space="preserve">  Maintenance &amp; Repairs</t>
  </si>
  <si>
    <t>Total Ministry Programs &amp; Activities</t>
  </si>
  <si>
    <t xml:space="preserve">   5K</t>
  </si>
  <si>
    <t xml:space="preserve">   Big Payback</t>
  </si>
  <si>
    <t xml:space="preserve">   Gala Dinner Expenses</t>
  </si>
  <si>
    <t xml:space="preserve">   Other</t>
  </si>
  <si>
    <t>Total Fundraising</t>
  </si>
  <si>
    <t>Donor Appreciation/Gifts</t>
  </si>
  <si>
    <t>Grants Awarded</t>
  </si>
  <si>
    <t>Total Expenses</t>
  </si>
  <si>
    <t>NOTES:</t>
  </si>
  <si>
    <t>1)  The operating budget is showing a budgeted loss due to the BOA grant that was rec'd in current fiscal year but not all spent</t>
  </si>
  <si>
    <t xml:space="preserve">      In fiscal 22-23 we received a $100k BOA grant.  This is primarily for job readiness stipends program.  Only ~ $40k was spent</t>
  </si>
  <si>
    <t xml:space="preserve">     therefore the remaining ~$60k will be spent in fiscal 23-24 which allows us to budget to a loss for that fiscal year.</t>
  </si>
  <si>
    <t>2)  The housing program grants of Mclellan and Cummins are supposed to be for 2 years of the housing program at North Nash. location</t>
  </si>
  <si>
    <t xml:space="preserve">      The cost of this program is for 24 units at $900/unit for rent plus some salaries etc..  It is estimated that a full year of that program</t>
  </si>
  <si>
    <t xml:space="preserve">      total costs is rent of $259,200 plus ~$65k of other expenses (salaries, etc.)  This total of ~$325k </t>
  </si>
  <si>
    <t xml:space="preserve">     Based on the overage in fiscal 23-24 it does appear that there will be enough funds left in the housing to run the program for another</t>
  </si>
  <si>
    <t xml:space="preserve">     12 months.   Note that for fiscal 23-24 budget we are only projecting that the NN housing program will not start until Jan 2024 so</t>
  </si>
  <si>
    <t xml:space="preserve">     only 6 months.</t>
  </si>
  <si>
    <t xml:space="preserve">     McClellan + Cummins grant = </t>
  </si>
  <si>
    <t xml:space="preserve">     Other Rental income for 12 units</t>
  </si>
  <si>
    <t xml:space="preserve">     Rent for 24 units at $900 for 24 months</t>
  </si>
  <si>
    <t xml:space="preserve">     Salaries allocation of ~$55k for 2 eyars</t>
  </si>
  <si>
    <t xml:space="preserve">     Other misc. costs estimates for 2 yrs</t>
  </si>
  <si>
    <t>Add'l funds needed to fully run the program for full 24 months</t>
  </si>
  <si>
    <t>FY22-23</t>
  </si>
  <si>
    <t>YTD March 23</t>
  </si>
  <si>
    <t>April-June 23</t>
  </si>
  <si>
    <t>WNDC</t>
  </si>
  <si>
    <t xml:space="preserve">Dream </t>
  </si>
  <si>
    <t>Transition</t>
  </si>
  <si>
    <t>Summer</t>
  </si>
  <si>
    <t>West</t>
  </si>
  <si>
    <t>North</t>
  </si>
  <si>
    <t>FY21-22 Actual</t>
  </si>
  <si>
    <t>Revised Budget</t>
  </si>
  <si>
    <t>Actual</t>
  </si>
  <si>
    <t>Projected</t>
  </si>
  <si>
    <t>Projected Total notes</t>
  </si>
  <si>
    <t>Non Housing</t>
  </si>
  <si>
    <t>Total</t>
  </si>
  <si>
    <t>Budget notes</t>
  </si>
  <si>
    <t>Admin</t>
  </si>
  <si>
    <t>Fundraising</t>
  </si>
  <si>
    <t>Kids</t>
  </si>
  <si>
    <t>Food</t>
  </si>
  <si>
    <t>Comm</t>
  </si>
  <si>
    <t>Moms</t>
  </si>
  <si>
    <t>Students</t>
  </si>
  <si>
    <t>Job Training</t>
  </si>
  <si>
    <t>After School</t>
  </si>
  <si>
    <t>Comm.</t>
  </si>
  <si>
    <t>Amount</t>
  </si>
  <si>
    <t>Difference</t>
  </si>
  <si>
    <t>At $271k June 15</t>
  </si>
  <si>
    <t>potentially getting another COTC gift in FY 23 but not for sure</t>
  </si>
  <si>
    <t>$45k BHT, $45k Memorial, $25k HCA - KK feels good,  Not confident in $10k publix, $10k TC Energy, $7250 Spark</t>
  </si>
  <si>
    <t>see grants tab- first two categories so far - estimated 50% on the rest</t>
  </si>
  <si>
    <t>$2k in April, May and June unknown</t>
  </si>
  <si>
    <t>Maclellan only budgeted</t>
  </si>
  <si>
    <t>will charge sliding scale rent for 12 units for single moms (6 monthis this year to start Jan.) $200 is minimum rent</t>
  </si>
  <si>
    <t>I Am Enough Sales</t>
  </si>
  <si>
    <t>what will this look like in 2023</t>
  </si>
  <si>
    <t>completely up to the fam who started it; now have another fam interested in funding it. stay tuned</t>
  </si>
  <si>
    <t>I suggest we put 0 b/c ths is special circumstances and will go back out in expenses</t>
  </si>
  <si>
    <t>all of these are KK estimated revenues</t>
  </si>
  <si>
    <t>Not sure how this is going to take shape next year</t>
  </si>
  <si>
    <t>probably fine to leave here</t>
  </si>
  <si>
    <t>I hesitate in bumping this to 50</t>
  </si>
  <si>
    <t xml:space="preserve">Lets see if we can hit that 35K mark </t>
  </si>
  <si>
    <t>I'm not sure what to do with this; will need to discuss</t>
  </si>
  <si>
    <t xml:space="preserve">   Fish Fry</t>
  </si>
  <si>
    <t xml:space="preserve">   Summer Writers Round</t>
  </si>
  <si>
    <t>estimate of one-time giving</t>
  </si>
  <si>
    <t>this is actually FY 23's goal not for 24 so I'm just plugging this in as a repeat</t>
  </si>
  <si>
    <t>Ryan not added-used counseling line to cover his</t>
  </si>
  <si>
    <t>Put allowable amount to Macellan Housing grant</t>
  </si>
  <si>
    <t>updated projected and budget for total after WC premium audit</t>
  </si>
  <si>
    <t>Students $360/month</t>
  </si>
  <si>
    <t>est $2k/month based on Jan-march</t>
  </si>
  <si>
    <t>1.2k 9 mos music and dr Lawery, $1k 12 mos Marie, etc</t>
  </si>
  <si>
    <t>$1k Aaron invoice to be paid this month</t>
  </si>
  <si>
    <t>no major projects</t>
  </si>
  <si>
    <t>gone</t>
  </si>
  <si>
    <t>estimated $2845/mo for 3 months</t>
  </si>
  <si>
    <t>Ryan on staff</t>
  </si>
  <si>
    <t>$4300/mo, $3595.19/mo</t>
  </si>
  <si>
    <t>sign, fryer</t>
  </si>
  <si>
    <t>no major projects anticipated. Food truck but only if grant obtained</t>
  </si>
  <si>
    <t>$14.5k is painting/North reno, avg without that is $1160/month</t>
  </si>
  <si>
    <t>Assumes nothing major</t>
  </si>
  <si>
    <t>AT&amp;T $160.5/each location, Verizon $120, current employee cell phone $7.5k</t>
  </si>
  <si>
    <t>assuming this is same as 22/23</t>
  </si>
  <si>
    <t>double paid insurance to Ragan $3k</t>
  </si>
  <si>
    <t>assuming this year less $3k (duplicate ragan), plus $4k increase per Tyler</t>
  </si>
  <si>
    <t>3.62% of general donations</t>
  </si>
  <si>
    <t>$250/mo payroll,  plus a little more</t>
  </si>
  <si>
    <t>$250/mo payroll, $450 hands on, $250 Heels, $450 CNM, plus extra</t>
  </si>
  <si>
    <t>catalyst $16.8k offsets with salaries, $4k Audit</t>
  </si>
  <si>
    <t>$16.8 6 mos catalyst (one year contract), plus $20k</t>
  </si>
  <si>
    <t>avg</t>
  </si>
  <si>
    <t>$3k is Day 7, used remaining avg for projection</t>
  </si>
  <si>
    <t>$4k Day 7</t>
  </si>
  <si>
    <t>North had some extra stuff to set up new people</t>
  </si>
  <si>
    <t>mainly software subscriptions</t>
  </si>
  <si>
    <t>RJ Young, CIT</t>
  </si>
  <si>
    <t>$187/mo RJY, $47/mo Nova, plus Qtrly charges for nova $1k total</t>
  </si>
  <si>
    <t>Stamp costs going up</t>
  </si>
  <si>
    <r>
      <rPr>
        <rFont val="Calibri"/>
        <color rgb="FF000000"/>
        <sz val="11.0"/>
      </rPr>
      <t>can't this come out? i wouldn't see anything else that needs to be rebranded</t>
    </r>
    <r>
      <rPr>
        <rFont val="Calibri"/>
        <color rgb="FFFF0000"/>
        <sz val="11.0"/>
      </rPr>
      <t>yes it is 0 for budget but had an amt for last year so it is listed</t>
    </r>
  </si>
  <si>
    <t>I think we could bring down to 10; we use so many resources and referrals that we have not been in the way of giving out a ton of benevolence cash</t>
  </si>
  <si>
    <t>-</t>
  </si>
  <si>
    <t>depends on donations</t>
  </si>
  <si>
    <r>
      <rPr>
        <rFont val="Calibri"/>
        <color rgb="FF000000"/>
        <sz val="11.0"/>
      </rPr>
      <t>who is this mostly coming from? students?</t>
    </r>
    <r>
      <rPr>
        <rFont val="Calibri"/>
        <color rgb="FFFF0000"/>
        <sz val="11.0"/>
      </rPr>
      <t>students, moms, after school, north comm outreach, and housing</t>
    </r>
  </si>
  <si>
    <t>I stuck this in admin - are we buy shirts for any programs??</t>
  </si>
  <si>
    <t>accrued amount</t>
  </si>
  <si>
    <t>Assuming 30 kids @$50/kid/  Cut this for now.  Already paid for summer 23 but might put back in for 24 in mid-year revision</t>
  </si>
  <si>
    <t>We were going to cut this but chose to lower to $1000</t>
  </si>
  <si>
    <t>Preds gave this amount but we didn't have it in the expense budget</t>
  </si>
  <si>
    <t>Preds money not budgeted in expenses</t>
  </si>
  <si>
    <t>I am Enough Expenses</t>
  </si>
  <si>
    <t>We may need more in volunteer appr if we are going to continue giving the chef money-- He agreed to do that on a vol basis; we will pay him if we get the SNAP E&amp;T money</t>
  </si>
  <si>
    <t>can prob expect this to be less since we're asking big groups this summer to pay for theirs</t>
  </si>
  <si>
    <r>
      <rPr>
        <rFont val="Calibri"/>
        <color theme="1"/>
        <sz val="11.0"/>
      </rPr>
      <t>any idea why this is so much higher?</t>
    </r>
    <r>
      <rPr>
        <rFont val="Calibri"/>
        <color rgb="FFFF0000"/>
        <sz val="11.0"/>
      </rPr>
      <t xml:space="preserve">job readiness $4k and after school $6k. </t>
    </r>
    <r>
      <rPr>
        <rFont val="Calibri"/>
        <color theme="1"/>
        <sz val="11.0"/>
      </rPr>
      <t>ahhh makes sense!</t>
    </r>
  </si>
  <si>
    <t>3950/month</t>
  </si>
  <si>
    <t>$4k/month</t>
  </si>
  <si>
    <t>Only have 6 months for this year. Expect a Jan. start</t>
  </si>
  <si>
    <t>I'd leave it out of the budget for now</t>
  </si>
  <si>
    <t>12 guys @$500/month per guy</t>
  </si>
  <si>
    <t>So, this is just the stipend for July -Dec.  After that it will be moved to NN housing rent</t>
  </si>
  <si>
    <t>This is 15 people for 6 months, Jan-June payments will need to come from transition housing funds - see lease payment line</t>
  </si>
  <si>
    <t>TJ to discuss with Dans if we keep doing this, leaving out of the budget for now</t>
  </si>
  <si>
    <t>Only if we have to do this</t>
  </si>
  <si>
    <t>took out $5k Benji repairs to get avg</t>
  </si>
  <si>
    <t>Assumes no major repairs - some small factored in</t>
  </si>
  <si>
    <t>Tshirts paid for by sponsor</t>
  </si>
  <si>
    <t>Assuming it doesn't come back</t>
  </si>
  <si>
    <t>guys cooking, held onsite</t>
  </si>
  <si>
    <t>other general fundraising expenses not event related</t>
  </si>
  <si>
    <t>will have the UW pass through grants here but no idea how much</t>
  </si>
  <si>
    <t>used to have background checks in here</t>
  </si>
  <si>
    <t>Variance from Budget Loss</t>
  </si>
  <si>
    <t>unspent on BOA job readiness grant from FY 22/23</t>
  </si>
  <si>
    <t>rent for fiscal 2024/2025</t>
  </si>
  <si>
    <t>salaries for fiscal 2024/2025</t>
  </si>
  <si>
    <t>Net Fundraisers</t>
  </si>
  <si>
    <t>Net fundraisers</t>
  </si>
  <si>
    <t>Low End</t>
  </si>
  <si>
    <t>High End</t>
  </si>
  <si>
    <t xml:space="preserve">ETA </t>
  </si>
  <si>
    <t>GRANTED</t>
  </si>
  <si>
    <t>BOA</t>
  </si>
  <si>
    <t>October</t>
  </si>
  <si>
    <t>Preds</t>
  </si>
  <si>
    <t>May/June</t>
  </si>
  <si>
    <t>United Way</t>
  </si>
  <si>
    <t>Give in 1/12 increments for 12 months x 2 year grant cycle</t>
  </si>
  <si>
    <t>Memorial</t>
  </si>
  <si>
    <t>TC Energy</t>
  </si>
  <si>
    <t>already awarded but I don't know when its coming</t>
  </si>
  <si>
    <t>APPLIED - FEEL CONFIDENT</t>
  </si>
  <si>
    <t>SNAP E&amp;T</t>
  </si>
  <si>
    <t>Throughout the year (9 months worth)</t>
  </si>
  <si>
    <t>DOJ</t>
  </si>
  <si>
    <t>This would be for 2/3 year in fiscal 23/24 then full years after</t>
  </si>
  <si>
    <t>Maclellan</t>
  </si>
  <si>
    <t>$30k Housing, $45k General</t>
  </si>
  <si>
    <t>Ward</t>
  </si>
  <si>
    <t>December</t>
  </si>
  <si>
    <t>MDHA SY</t>
  </si>
  <si>
    <t>1/2 in June and 1/2 in July but depending on reimbursement timeline we could be getting both of these in our account in FY 24</t>
  </si>
  <si>
    <t>MACLELLAN AND HOUSING GRANTS</t>
  </si>
  <si>
    <t xml:space="preserve">Maclellan </t>
  </si>
  <si>
    <t>Goes 100% to Housing</t>
  </si>
  <si>
    <t>Cummins</t>
  </si>
  <si>
    <t>APPLIED - DON'T FEEL CONFIDENT</t>
  </si>
  <si>
    <t>Healing Trust</t>
  </si>
  <si>
    <t xml:space="preserve">They seemed promising but it may be a partial grant; announcement in July </t>
  </si>
  <si>
    <t>Ingram</t>
  </si>
  <si>
    <t>Got no clue</t>
  </si>
  <si>
    <t>HCA</t>
  </si>
  <si>
    <t>I was verbally told we were getting this; no written confirmation yet</t>
  </si>
  <si>
    <t>Ameriprise</t>
  </si>
  <si>
    <t>NY Life</t>
  </si>
  <si>
    <t>this is a national grant so I never feel good about our odds but it would be 25000 x 2 years if we got it</t>
  </si>
  <si>
    <t>Publix</t>
  </si>
  <si>
    <t>June/July announcement</t>
  </si>
  <si>
    <t>Tyson</t>
  </si>
  <si>
    <t>July announcement</t>
  </si>
  <si>
    <t>Lineage Foundation</t>
  </si>
  <si>
    <t>Nashville SC</t>
  </si>
  <si>
    <t>July/August announcement</t>
  </si>
  <si>
    <t>WILL BE APPLYING</t>
  </si>
  <si>
    <t>Joe C Davis</t>
  </si>
  <si>
    <t>Apply in Oct</t>
  </si>
  <si>
    <t xml:space="preserve">Speer </t>
  </si>
  <si>
    <t>Apply in Sept</t>
  </si>
  <si>
    <t>Blue Cross Blue Shield Foundation</t>
  </si>
  <si>
    <t>Apply in Nov</t>
  </si>
  <si>
    <t>First Horizon</t>
  </si>
  <si>
    <t>Apply in October</t>
  </si>
  <si>
    <t>Nissan</t>
  </si>
  <si>
    <t>Apply in July</t>
  </si>
  <si>
    <t>Ryman Hospitality Foundation</t>
  </si>
  <si>
    <t>TJX Foundation</t>
  </si>
  <si>
    <t>waiting on if we get an invitation to apply</t>
  </si>
  <si>
    <t>Preds 24</t>
  </si>
  <si>
    <t>Memorial 24</t>
  </si>
  <si>
    <t>Ingram 24</t>
  </si>
  <si>
    <t>Healing Trust 24</t>
  </si>
  <si>
    <t>Efi, Patrick and Sandrea raise mid year</t>
  </si>
  <si>
    <t>Nikki, Cornissha no raise until July 24</t>
  </si>
  <si>
    <t>PROJECTED FY 23/24 PERSONNEL COST</t>
  </si>
  <si>
    <t>Position</t>
  </si>
  <si>
    <t>Employee</t>
  </si>
  <si>
    <t>Yrs of Service</t>
  </si>
  <si>
    <t>Notes</t>
  </si>
  <si>
    <t>Hours</t>
  </si>
  <si>
    <t>FY 22/23 Salary</t>
  </si>
  <si>
    <t>% of year</t>
  </si>
  <si>
    <t>FY 23/24 Salary</t>
  </si>
  <si>
    <t>Salary</t>
  </si>
  <si>
    <t>Taxes</t>
  </si>
  <si>
    <t>Benefits</t>
  </si>
  <si>
    <t>3% Match</t>
  </si>
  <si>
    <t>Executive Director</t>
  </si>
  <si>
    <t>TJ Fletcher</t>
  </si>
  <si>
    <t>Development Dir</t>
  </si>
  <si>
    <t xml:space="preserve">Katie </t>
  </si>
  <si>
    <t>Ministries Coordinator</t>
  </si>
  <si>
    <t>Liz</t>
  </si>
  <si>
    <t>Marketing Support</t>
  </si>
  <si>
    <t>Steph</t>
  </si>
  <si>
    <t>No benefits</t>
  </si>
  <si>
    <t>North Nashville Director</t>
  </si>
  <si>
    <t>Thomas</t>
  </si>
  <si>
    <t>Does not participate in IRA</t>
  </si>
  <si>
    <t>Student Ministries Director</t>
  </si>
  <si>
    <t>Jay</t>
  </si>
  <si>
    <t>Housing coordinator</t>
  </si>
  <si>
    <t>Haley T</t>
  </si>
  <si>
    <t>NN Job Readiness Coordinator</t>
  </si>
  <si>
    <t>Sandrea</t>
  </si>
  <si>
    <t>&lt;1</t>
  </si>
  <si>
    <t>1/2 yr raise</t>
  </si>
  <si>
    <t>Event Coordinator/Social Media</t>
  </si>
  <si>
    <t>Haley J</t>
  </si>
  <si>
    <t>5% to pick up marketing role</t>
  </si>
  <si>
    <t>After School Coordinator</t>
  </si>
  <si>
    <t>Nikki</t>
  </si>
  <si>
    <t>No raise</t>
  </si>
  <si>
    <t>added $720 to her salary for vision ins, dental ins only</t>
  </si>
  <si>
    <t>North Office Manager</t>
  </si>
  <si>
    <t>Cornissha</t>
  </si>
  <si>
    <t>West Office Manager</t>
  </si>
  <si>
    <t>Patrick</t>
  </si>
  <si>
    <t>1/2 yr, then 3% raise and FT</t>
  </si>
  <si>
    <t>Resource Coordinator</t>
  </si>
  <si>
    <t>Efi</t>
  </si>
  <si>
    <t>Marketing Director</t>
  </si>
  <si>
    <t>OPEN</t>
  </si>
  <si>
    <t>Counselor</t>
  </si>
  <si>
    <t>Ryan</t>
  </si>
  <si>
    <t xml:space="preserve">PT NN Housing </t>
  </si>
  <si>
    <t>open</t>
  </si>
  <si>
    <t>no benefits</t>
  </si>
  <si>
    <t>Totals</t>
  </si>
  <si>
    <t>Insurance per employee (single coverage):</t>
  </si>
  <si>
    <t>5% Increase</t>
  </si>
  <si>
    <t>Dental</t>
  </si>
  <si>
    <t>Medical</t>
  </si>
  <si>
    <t>Monthly</t>
  </si>
  <si>
    <t>Annual Premiums</t>
  </si>
  <si>
    <t>H.S.A. contribution</t>
  </si>
  <si>
    <t>Single coverage cost</t>
  </si>
  <si>
    <t>Additional family H.S.A.</t>
  </si>
  <si>
    <t>Family coverage cost</t>
  </si>
  <si>
    <t>SALARIES TO BE ALLOCATED TO HOUSING PROGRAM:</t>
  </si>
  <si>
    <t>covered by Maclellan</t>
  </si>
  <si>
    <t>HT</t>
  </si>
  <si>
    <t>PT Housing</t>
  </si>
  <si>
    <t>covered by rental income</t>
  </si>
  <si>
    <t>Individual and Corporate Donations</t>
  </si>
  <si>
    <t>Dream Housing Donations and Grants</t>
  </si>
  <si>
    <t>Contract Wages</t>
  </si>
  <si>
    <t xml:space="preserve">   Utilities</t>
  </si>
  <si>
    <t xml:space="preserve">   Insurance and Other Facility Costs</t>
  </si>
  <si>
    <t>Fees and Professional Services</t>
  </si>
  <si>
    <t>Staff Dev and Training</t>
  </si>
  <si>
    <t>Equipment &amp; Software</t>
  </si>
  <si>
    <t>Printing &amp; Postage</t>
  </si>
  <si>
    <t>Net Income</t>
  </si>
  <si>
    <t>NOTE:  Budget shows a loss due to expenditures included in this budget year</t>
  </si>
  <si>
    <t>related to grant revenue received and recorded as revenue in the prior year.</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</si>
</sst>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_(&quot;$&quot;* #,##0_);_(&quot;$&quot;* \(#,##0\);_(&quot;$&quot;* &quot;-&quot;??_);_(@_)"/>
    <numFmt numFmtId="165" formatCode="&quot;$&quot;#,##0"/>
    <numFmt numFmtId="166" formatCode="_(&quot;$&quot;* #,##0.00_);_(&quot;$&quot;* \(#,##0.00\);_(&quot;$&quot;* &quot;-&quot;??_);_(@_)"/>
    <numFmt numFmtId="167" formatCode="_(* #,##0_);_(* \(#,##0\);_(* &quot;-&quot;??_);_(@_)"/>
    <numFmt numFmtId="168" formatCode="mmmm\ d"/>
    <numFmt numFmtId="169" formatCode="&quot;$&quot;#,##0_);[Red]\(&quot;$&quot;#,##0\)"/>
    <numFmt numFmtId="170" formatCode="&quot;$&quot;#,##0.00"/>
    <numFmt numFmtId="171" formatCode="&quot;$&quot;#,##0.00_);[Red]\(&quot;$&quot;#,##0.00\)"/>
  </numFmts>
  <fonts count="12">
    <font>
      <sz val="11.0"/>
      <color rgb="FF000000"/>
      <name val="Calibri"/>
      <scheme val="minor"/>
    </font>
    <font>
      <sz val="11.0"/>
      <color rgb="FF000000"/>
      <name val="Calibri"/>
    </font>
    <font>
      <b/>
      <sz val="11.0"/>
      <color rgb="FF000000"/>
      <name val="Calibri"/>
    </font>
    <font>
      <sz val="11.0"/>
      <color theme="1"/>
      <name val="Calibri"/>
    </font>
    <font>
      <b/>
      <sz val="11.0"/>
      <color theme="1"/>
      <name val="Calibri"/>
    </font>
    <font/>
    <font>
      <sz val="11.0"/>
      <color rgb="FFFF0000"/>
      <name val="Calibri"/>
    </font>
    <font>
      <color theme="1"/>
      <name val="Calibri"/>
      <scheme val="minor"/>
    </font>
    <font>
      <b/>
      <sz val="11.0"/>
      <color rgb="FFFF0000"/>
      <name val="Calibri"/>
    </font>
    <font>
      <sz val="11.0"/>
      <color theme="1"/>
      <name val="Arial"/>
    </font>
    <font>
      <i/>
      <sz val="10.0"/>
      <color rgb="FF000000"/>
      <name val="Calibri"/>
    </font>
    <font>
      <i/>
      <sz val="10.0"/>
      <color theme="1"/>
      <name val="Calibri"/>
      <scheme val="minor"/>
    </font>
  </fonts>
  <fills count="16">
    <fill>
      <patternFill patternType="none"/>
    </fill>
    <fill>
      <patternFill patternType="lightGray"/>
    </fill>
    <fill>
      <patternFill patternType="solid">
        <fgColor rgb="FFBFBFBF"/>
        <bgColor rgb="FFBFBFBF"/>
      </patternFill>
    </fill>
    <fill>
      <patternFill patternType="solid">
        <fgColor rgb="FFB7B7B7"/>
        <bgColor rgb="FFB7B7B7"/>
      </patternFill>
    </fill>
    <fill>
      <patternFill patternType="solid">
        <fgColor rgb="FFC0C0C0"/>
        <bgColor rgb="FFC0C0C0"/>
      </patternFill>
    </fill>
    <fill>
      <patternFill patternType="solid">
        <fgColor rgb="FFFFE599"/>
        <bgColor rgb="FFFFE599"/>
      </patternFill>
    </fill>
    <fill>
      <patternFill patternType="solid">
        <fgColor rgb="FFB6D7A8"/>
        <bgColor rgb="FFB6D7A8"/>
      </patternFill>
    </fill>
    <fill>
      <patternFill patternType="solid">
        <fgColor rgb="FFA4C2F4"/>
        <bgColor rgb="FFA4C2F4"/>
      </patternFill>
    </fill>
    <fill>
      <patternFill patternType="solid">
        <fgColor rgb="FF9FC5E8"/>
        <bgColor rgb="FF9FC5E8"/>
      </patternFill>
    </fill>
    <fill>
      <patternFill patternType="solid">
        <fgColor rgb="FF00FFFF"/>
        <bgColor rgb="FF00FFFF"/>
      </patternFill>
    </fill>
    <fill>
      <patternFill patternType="solid">
        <fgColor rgb="FFFFFF00"/>
        <bgColor rgb="FFFFFF00"/>
      </patternFill>
    </fill>
    <fill>
      <patternFill patternType="solid">
        <fgColor rgb="FFFFFFFF"/>
        <bgColor rgb="FFFFFFFF"/>
      </patternFill>
    </fill>
    <fill>
      <patternFill patternType="solid">
        <fgColor theme="7"/>
        <bgColor theme="7"/>
      </patternFill>
    </fill>
    <fill>
      <patternFill patternType="solid">
        <fgColor rgb="FF00FF00"/>
        <bgColor rgb="FF00FF00"/>
      </patternFill>
    </fill>
    <fill>
      <patternFill patternType="solid">
        <fgColor rgb="FFFFF2CC"/>
        <bgColor rgb="FFFFF2CC"/>
      </patternFill>
    </fill>
    <fill>
      <patternFill patternType="solid">
        <fgColor rgb="FFCFE2F3"/>
        <bgColor rgb="FFCFE2F3"/>
      </patternFill>
    </fill>
  </fills>
  <borders count="17">
    <border/>
    <border>
      <left/>
      <right/>
      <top/>
      <bottom/>
    </border>
    <border>
      <bottom style="thin">
        <color rgb="FF000000"/>
      </bottom>
    </border>
    <border>
      <left/>
      <right/>
      <top style="thin">
        <color rgb="FF000000"/>
      </top>
      <bottom style="thin">
        <color rgb="FF000000"/>
      </bottom>
    </border>
    <border>
      <left/>
      <right/>
      <top style="thin">
        <color rgb="FF808080"/>
      </top>
      <bottom style="thin">
        <color rgb="FF808080"/>
      </bottom>
    </border>
    <border>
      <left/>
      <right/>
      <top/>
      <bottom style="thin">
        <color rgb="FF000000"/>
      </bottom>
    </border>
    <border>
      <left/>
      <top/>
      <bottom/>
    </border>
    <border>
      <top/>
      <bottom/>
    </border>
    <border>
      <right style="thin">
        <color rgb="FF000000"/>
      </right>
      <top/>
      <bottom/>
    </border>
    <border>
      <right/>
      <top/>
      <bottom/>
    </border>
    <border>
      <left/>
      <right style="thin">
        <color rgb="FF000000"/>
      </right>
      <top/>
      <bottom/>
    </border>
    <border>
      <right style="thin">
        <color rgb="FF000000"/>
      </right>
    </border>
    <border>
      <left/>
      <right style="thin">
        <color rgb="FF000000"/>
      </right>
      <top style="thin">
        <color rgb="FF000000"/>
      </top>
      <bottom style="thin">
        <color rgb="FF000000"/>
      </bottom>
    </border>
    <border>
      <left/>
      <right style="thin">
        <color rgb="FF000000"/>
      </right>
      <top style="thin">
        <color rgb="FF808080"/>
      </top>
      <bottom style="thin">
        <color rgb="FF808080"/>
      </bottom>
    </border>
    <border>
      <bottom style="thick">
        <color rgb="FF000000"/>
      </bottom>
    </border>
    <border>
      <left/>
      <right/>
      <top/>
      <bottom style="thick">
        <color rgb="FF000000"/>
      </bottom>
    </border>
    <border>
      <bottom style="double">
        <color rgb="FF000000"/>
      </bottom>
    </border>
  </borders>
  <cellStyleXfs count="1">
    <xf borderId="0" fillId="0" fontId="0" numFmtId="0" applyAlignment="1" applyFont="1"/>
  </cellStyleXfs>
  <cellXfs count="161">
    <xf borderId="0" fillId="0" fontId="0" numFmtId="0" xfId="0" applyAlignment="1" applyFont="1">
      <alignment readingOrder="0" shrinkToFit="0" vertical="bottom" wrapText="0"/>
    </xf>
    <xf borderId="1" fillId="2" fontId="1" numFmtId="0" xfId="0" applyBorder="1" applyFill="1" applyFont="1"/>
    <xf borderId="1" fillId="2" fontId="2" numFmtId="164" xfId="0" applyAlignment="1" applyBorder="1" applyFont="1" applyNumberFormat="1">
      <alignment horizontal="center"/>
    </xf>
    <xf borderId="1" fillId="3" fontId="3" numFmtId="0" xfId="0" applyBorder="1" applyFill="1" applyFont="1"/>
    <xf borderId="1" fillId="3" fontId="4" numFmtId="0" xfId="0" applyBorder="1" applyFont="1"/>
    <xf borderId="1" fillId="4" fontId="4" numFmtId="0" xfId="0" applyBorder="1" applyFill="1" applyFont="1"/>
    <xf borderId="1" fillId="4" fontId="4" numFmtId="164" xfId="0" applyAlignment="1" applyBorder="1" applyFont="1" applyNumberFormat="1">
      <alignment horizontal="center"/>
    </xf>
    <xf borderId="0" fillId="0" fontId="3" numFmtId="0" xfId="0" applyFont="1"/>
    <xf borderId="0" fillId="0" fontId="4" numFmtId="0" xfId="0" applyFont="1"/>
    <xf borderId="0" fillId="0" fontId="4" numFmtId="164" xfId="0" applyAlignment="1" applyFont="1" applyNumberFormat="1">
      <alignment horizontal="center"/>
    </xf>
    <xf borderId="0" fillId="0" fontId="1" numFmtId="164" xfId="0" applyAlignment="1" applyFont="1" applyNumberFormat="1">
      <alignment horizontal="right"/>
    </xf>
    <xf borderId="0" fillId="0" fontId="3" numFmtId="165" xfId="0" applyFont="1" applyNumberFormat="1"/>
    <xf borderId="0" fillId="0" fontId="1" numFmtId="0" xfId="0" applyFont="1"/>
    <xf borderId="0" fillId="0" fontId="2" numFmtId="0" xfId="0" applyFont="1"/>
    <xf borderId="2" fillId="0" fontId="3" numFmtId="165" xfId="0" applyBorder="1" applyFont="1" applyNumberFormat="1"/>
    <xf borderId="3" fillId="4" fontId="4" numFmtId="164" xfId="0" applyAlignment="1" applyBorder="1" applyFont="1" applyNumberFormat="1">
      <alignment horizontal="right"/>
    </xf>
    <xf borderId="1" fillId="3" fontId="4" numFmtId="165" xfId="0" applyBorder="1" applyFont="1" applyNumberFormat="1"/>
    <xf borderId="0" fillId="0" fontId="4" numFmtId="164" xfId="0" applyAlignment="1" applyFont="1" applyNumberFormat="1">
      <alignment horizontal="right"/>
    </xf>
    <xf borderId="0" fillId="0" fontId="1" numFmtId="164" xfId="0" applyFont="1" applyNumberFormat="1"/>
    <xf borderId="4" fillId="4" fontId="1" numFmtId="164" xfId="0" applyAlignment="1" applyBorder="1" applyFont="1" applyNumberFormat="1">
      <alignment horizontal="right"/>
    </xf>
    <xf borderId="0" fillId="0" fontId="3" numFmtId="164" xfId="0" applyAlignment="1" applyFont="1" applyNumberFormat="1">
      <alignment horizontal="right"/>
    </xf>
    <xf borderId="1" fillId="3" fontId="3" numFmtId="165" xfId="0" applyBorder="1" applyFont="1" applyNumberFormat="1"/>
    <xf borderId="4" fillId="4" fontId="2" numFmtId="164" xfId="0" applyAlignment="1" applyBorder="1" applyFont="1" applyNumberFormat="1">
      <alignment horizontal="right"/>
    </xf>
    <xf borderId="4" fillId="2" fontId="1" numFmtId="164" xfId="0" applyAlignment="1" applyBorder="1" applyFont="1" applyNumberFormat="1">
      <alignment horizontal="right"/>
    </xf>
    <xf borderId="4" fillId="2" fontId="3" numFmtId="164" xfId="0" applyAlignment="1" applyBorder="1" applyFont="1" applyNumberFormat="1">
      <alignment horizontal="right"/>
    </xf>
    <xf borderId="1" fillId="2" fontId="1" numFmtId="164" xfId="0" applyAlignment="1" applyBorder="1" applyFont="1" applyNumberFormat="1">
      <alignment horizontal="right"/>
    </xf>
    <xf borderId="3" fillId="2" fontId="4" numFmtId="164" xfId="0" applyAlignment="1" applyBorder="1" applyFont="1" applyNumberFormat="1">
      <alignment horizontal="right"/>
    </xf>
    <xf borderId="5" fillId="3" fontId="4" numFmtId="165" xfId="0" applyBorder="1" applyFont="1" applyNumberFormat="1"/>
    <xf borderId="1" fillId="3" fontId="4" numFmtId="164" xfId="0" applyBorder="1" applyFont="1" applyNumberFormat="1"/>
    <xf borderId="0" fillId="0" fontId="3" numFmtId="3" xfId="0" applyFont="1" applyNumberFormat="1"/>
    <xf borderId="0" fillId="0" fontId="3" numFmtId="4" xfId="0" applyFont="1" applyNumberFormat="1"/>
    <xf borderId="2" fillId="0" fontId="3" numFmtId="4" xfId="0" applyBorder="1" applyFont="1" applyNumberFormat="1"/>
    <xf borderId="1" fillId="2" fontId="2" numFmtId="164" xfId="0" applyAlignment="1" applyBorder="1" applyFont="1" applyNumberFormat="1">
      <alignment horizontal="left"/>
    </xf>
    <xf borderId="1" fillId="5" fontId="2" numFmtId="164" xfId="0" applyAlignment="1" applyBorder="1" applyFill="1" applyFont="1" applyNumberFormat="1">
      <alignment horizontal="center"/>
    </xf>
    <xf borderId="1" fillId="5" fontId="1" numFmtId="164" xfId="0" applyAlignment="1" applyBorder="1" applyFont="1" applyNumberFormat="1">
      <alignment horizontal="center"/>
    </xf>
    <xf borderId="1" fillId="5" fontId="4" numFmtId="164" xfId="0" applyAlignment="1" applyBorder="1" applyFont="1" applyNumberFormat="1">
      <alignment horizontal="center"/>
    </xf>
    <xf borderId="1" fillId="5" fontId="4" numFmtId="164" xfId="0" applyAlignment="1" applyBorder="1" applyFont="1" applyNumberFormat="1">
      <alignment horizontal="center" readingOrder="0"/>
    </xf>
    <xf borderId="1" fillId="6" fontId="4" numFmtId="164" xfId="0" applyAlignment="1" applyBorder="1" applyFill="1" applyFont="1" applyNumberFormat="1">
      <alignment horizontal="center"/>
    </xf>
    <xf borderId="6" fillId="6" fontId="4" numFmtId="164" xfId="0" applyAlignment="1" applyBorder="1" applyFont="1" applyNumberFormat="1">
      <alignment horizontal="center"/>
    </xf>
    <xf borderId="7" fillId="0" fontId="5" numFmtId="0" xfId="0" applyBorder="1" applyFont="1"/>
    <xf borderId="8" fillId="0" fontId="5" numFmtId="0" xfId="0" applyBorder="1" applyFont="1"/>
    <xf borderId="1" fillId="7" fontId="2" numFmtId="164" xfId="0" applyAlignment="1" applyBorder="1" applyFill="1" applyFont="1" applyNumberFormat="1">
      <alignment horizontal="center"/>
    </xf>
    <xf borderId="6" fillId="7" fontId="2" numFmtId="164" xfId="0" applyAlignment="1" applyBorder="1" applyFont="1" applyNumberFormat="1">
      <alignment horizontal="center"/>
    </xf>
    <xf borderId="9" fillId="0" fontId="5" numFmtId="0" xfId="0" applyBorder="1" applyFont="1"/>
    <xf borderId="1" fillId="2" fontId="1" numFmtId="164" xfId="0" applyAlignment="1" applyBorder="1" applyFont="1" applyNumberFormat="1">
      <alignment horizontal="center"/>
    </xf>
    <xf borderId="1" fillId="4" fontId="4" numFmtId="164" xfId="0" applyAlignment="1" applyBorder="1" applyFont="1" applyNumberFormat="1">
      <alignment horizontal="left"/>
    </xf>
    <xf borderId="1" fillId="4" fontId="4" numFmtId="164" xfId="0" applyAlignment="1" applyBorder="1" applyFont="1" applyNumberFormat="1">
      <alignment horizontal="center" readingOrder="0"/>
    </xf>
    <xf borderId="1" fillId="4" fontId="4" numFmtId="164" xfId="0" applyAlignment="1" applyBorder="1" applyFont="1" applyNumberFormat="1">
      <alignment horizontal="left" readingOrder="0"/>
    </xf>
    <xf borderId="10" fillId="6" fontId="4" numFmtId="164" xfId="0" applyAlignment="1" applyBorder="1" applyFont="1" applyNumberFormat="1">
      <alignment horizontal="center"/>
    </xf>
    <xf borderId="1" fillId="8" fontId="4" numFmtId="164" xfId="0" applyAlignment="1" applyBorder="1" applyFill="1" applyFont="1" applyNumberFormat="1">
      <alignment horizontal="center"/>
    </xf>
    <xf borderId="0" fillId="0" fontId="4" numFmtId="164" xfId="0" applyAlignment="1" applyFont="1" applyNumberFormat="1">
      <alignment horizontal="left"/>
    </xf>
    <xf borderId="1" fillId="9" fontId="1" numFmtId="164" xfId="0" applyAlignment="1" applyBorder="1" applyFill="1" applyFont="1" applyNumberFormat="1">
      <alignment horizontal="left"/>
    </xf>
    <xf borderId="0" fillId="0" fontId="1" numFmtId="165" xfId="0" applyAlignment="1" applyFont="1" applyNumberFormat="1">
      <alignment horizontal="right"/>
    </xf>
    <xf borderId="0" fillId="0" fontId="1" numFmtId="164" xfId="0" applyAlignment="1" applyFont="1" applyNumberFormat="1">
      <alignment horizontal="left"/>
    </xf>
    <xf borderId="0" fillId="0" fontId="3" numFmtId="164" xfId="0" applyAlignment="1" applyFont="1" applyNumberFormat="1">
      <alignment horizontal="right" readingOrder="0"/>
    </xf>
    <xf borderId="11" fillId="0" fontId="3" numFmtId="164" xfId="0" applyAlignment="1" applyBorder="1" applyFont="1" applyNumberFormat="1">
      <alignment horizontal="right"/>
    </xf>
    <xf borderId="0" fillId="0" fontId="1" numFmtId="3" xfId="0" applyAlignment="1" applyFont="1" applyNumberFormat="1">
      <alignment horizontal="right"/>
    </xf>
    <xf borderId="0" fillId="0" fontId="3" numFmtId="164" xfId="0" applyFont="1" applyNumberFormat="1"/>
    <xf borderId="0" fillId="0" fontId="3" numFmtId="3" xfId="0" applyAlignment="1" applyFont="1" applyNumberFormat="1">
      <alignment readingOrder="0"/>
    </xf>
    <xf borderId="11" fillId="0" fontId="3" numFmtId="3" xfId="0" applyBorder="1" applyFont="1" applyNumberFormat="1"/>
    <xf borderId="0" fillId="0" fontId="1" numFmtId="3" xfId="0" applyFont="1" applyNumberFormat="1"/>
    <xf borderId="1" fillId="9" fontId="1" numFmtId="164" xfId="0" applyAlignment="1" applyBorder="1" applyFont="1" applyNumberFormat="1">
      <alignment horizontal="right"/>
    </xf>
    <xf borderId="1" fillId="10" fontId="1" numFmtId="164" xfId="0" applyAlignment="1" applyBorder="1" applyFill="1" applyFont="1" applyNumberFormat="1">
      <alignment horizontal="right"/>
    </xf>
    <xf borderId="3" fillId="4" fontId="4" numFmtId="164" xfId="0" applyAlignment="1" applyBorder="1" applyFont="1" applyNumberFormat="1">
      <alignment horizontal="left"/>
    </xf>
    <xf borderId="3" fillId="4" fontId="4" numFmtId="3" xfId="0" applyAlignment="1" applyBorder="1" applyFont="1" applyNumberFormat="1">
      <alignment horizontal="right"/>
    </xf>
    <xf borderId="12" fillId="4" fontId="4" numFmtId="3" xfId="0" applyAlignment="1" applyBorder="1" applyFont="1" applyNumberFormat="1">
      <alignment horizontal="right"/>
    </xf>
    <xf borderId="0" fillId="0" fontId="4" numFmtId="165" xfId="0" applyAlignment="1" applyFont="1" applyNumberFormat="1">
      <alignment horizontal="right"/>
    </xf>
    <xf borderId="1" fillId="4" fontId="4" numFmtId="3" xfId="0" applyAlignment="1" applyBorder="1" applyFont="1" applyNumberFormat="1">
      <alignment horizontal="right"/>
    </xf>
    <xf borderId="10" fillId="4" fontId="4" numFmtId="3" xfId="0" applyAlignment="1" applyBorder="1" applyFont="1" applyNumberFormat="1">
      <alignment horizontal="right"/>
    </xf>
    <xf borderId="0" fillId="0" fontId="1" numFmtId="165" xfId="0" applyFont="1" applyNumberFormat="1"/>
    <xf borderId="11" fillId="0" fontId="1" numFmtId="3" xfId="0" applyBorder="1" applyFont="1" applyNumberFormat="1"/>
    <xf borderId="0" fillId="0" fontId="3" numFmtId="164" xfId="0" applyAlignment="1" applyFont="1" applyNumberFormat="1">
      <alignment horizontal="left"/>
    </xf>
    <xf borderId="0" fillId="0" fontId="6" numFmtId="3" xfId="0" applyFont="1" applyNumberFormat="1"/>
    <xf borderId="0" fillId="0" fontId="3" numFmtId="165" xfId="0" applyAlignment="1" applyFont="1" applyNumberFormat="1">
      <alignment horizontal="right"/>
    </xf>
    <xf borderId="0" fillId="0" fontId="1" numFmtId="9" xfId="0" applyFont="1" applyNumberFormat="1"/>
    <xf borderId="0" fillId="0" fontId="1" numFmtId="166" xfId="0" applyFont="1" applyNumberFormat="1"/>
    <xf borderId="4" fillId="4" fontId="1" numFmtId="164" xfId="0" applyAlignment="1" applyBorder="1" applyFont="1" applyNumberFormat="1">
      <alignment horizontal="left"/>
    </xf>
    <xf borderId="4" fillId="4" fontId="1" numFmtId="3" xfId="0" applyAlignment="1" applyBorder="1" applyFont="1" applyNumberFormat="1">
      <alignment horizontal="right"/>
    </xf>
    <xf borderId="0" fillId="0" fontId="3" numFmtId="3" xfId="0" applyAlignment="1" applyFont="1" applyNumberFormat="1">
      <alignment horizontal="right"/>
    </xf>
    <xf borderId="11" fillId="0" fontId="3" numFmtId="3" xfId="0" applyAlignment="1" applyBorder="1" applyFont="1" applyNumberFormat="1">
      <alignment horizontal="right" readingOrder="0"/>
    </xf>
    <xf borderId="0" fillId="0" fontId="3" numFmtId="3" xfId="0" applyAlignment="1" applyFont="1" applyNumberFormat="1">
      <alignment horizontal="right" readingOrder="0"/>
    </xf>
    <xf borderId="11" fillId="0" fontId="3" numFmtId="3" xfId="0" applyAlignment="1" applyBorder="1" applyFont="1" applyNumberFormat="1">
      <alignment horizontal="right"/>
    </xf>
    <xf borderId="0" fillId="0" fontId="3" numFmtId="165" xfId="0" applyAlignment="1" applyFont="1" applyNumberFormat="1">
      <alignment horizontal="left"/>
    </xf>
    <xf borderId="1" fillId="9" fontId="3" numFmtId="164" xfId="0" applyAlignment="1" applyBorder="1" applyFont="1" applyNumberFormat="1">
      <alignment horizontal="right"/>
    </xf>
    <xf borderId="1" fillId="10" fontId="3" numFmtId="165" xfId="0" applyAlignment="1" applyBorder="1" applyFont="1" applyNumberFormat="1">
      <alignment horizontal="right"/>
    </xf>
    <xf borderId="0" fillId="0" fontId="6" numFmtId="3" xfId="0" applyAlignment="1" applyFont="1" applyNumberFormat="1">
      <alignment horizontal="right"/>
    </xf>
    <xf borderId="4" fillId="4" fontId="2" numFmtId="164" xfId="0" applyAlignment="1" applyBorder="1" applyFont="1" applyNumberFormat="1">
      <alignment horizontal="left"/>
    </xf>
    <xf borderId="4" fillId="4" fontId="2" numFmtId="3" xfId="0" applyAlignment="1" applyBorder="1" applyFont="1" applyNumberFormat="1">
      <alignment horizontal="right"/>
    </xf>
    <xf borderId="13" fillId="4" fontId="2" numFmtId="3" xfId="0" applyAlignment="1" applyBorder="1" applyFont="1" applyNumberFormat="1">
      <alignment horizontal="right"/>
    </xf>
    <xf borderId="0" fillId="0" fontId="3" numFmtId="167" xfId="0" applyFont="1" applyNumberFormat="1"/>
    <xf borderId="0" fillId="0" fontId="3" numFmtId="167" xfId="0" applyAlignment="1" applyFont="1" applyNumberFormat="1">
      <alignment horizontal="right"/>
    </xf>
    <xf borderId="0" fillId="0" fontId="3" numFmtId="167" xfId="0" applyAlignment="1" applyFont="1" applyNumberFormat="1">
      <alignment horizontal="right" readingOrder="0"/>
    </xf>
    <xf borderId="11" fillId="0" fontId="3" numFmtId="167" xfId="0" applyAlignment="1" applyBorder="1" applyFont="1" applyNumberFormat="1">
      <alignment horizontal="right"/>
    </xf>
    <xf borderId="0" fillId="0" fontId="3" numFmtId="167" xfId="0" applyAlignment="1" applyFont="1" applyNumberFormat="1">
      <alignment readingOrder="0"/>
    </xf>
    <xf borderId="0" fillId="0" fontId="3" numFmtId="167" xfId="0" applyAlignment="1" applyFont="1" applyNumberFormat="1">
      <alignment horizontal="left"/>
    </xf>
    <xf borderId="0" fillId="0" fontId="1" numFmtId="165" xfId="0" applyAlignment="1" applyFont="1" applyNumberFormat="1">
      <alignment horizontal="left"/>
    </xf>
    <xf borderId="1" fillId="10" fontId="1" numFmtId="165" xfId="0" applyAlignment="1" applyBorder="1" applyFont="1" applyNumberFormat="1">
      <alignment horizontal="right"/>
    </xf>
    <xf borderId="4" fillId="2" fontId="1" numFmtId="164" xfId="0" applyAlignment="1" applyBorder="1" applyFont="1" applyNumberFormat="1">
      <alignment horizontal="left"/>
    </xf>
    <xf borderId="13" fillId="4" fontId="1" numFmtId="3" xfId="0" applyAlignment="1" applyBorder="1" applyFont="1" applyNumberFormat="1">
      <alignment horizontal="right"/>
    </xf>
    <xf borderId="11" fillId="0" fontId="1" numFmtId="3" xfId="0" applyAlignment="1" applyBorder="1" applyFont="1" applyNumberFormat="1">
      <alignment horizontal="right"/>
    </xf>
    <xf borderId="0" fillId="0" fontId="1" numFmtId="10" xfId="0" applyAlignment="1" applyFont="1" applyNumberFormat="1">
      <alignment horizontal="left"/>
    </xf>
    <xf borderId="0" fillId="0" fontId="1" numFmtId="3" xfId="0" applyAlignment="1" applyFont="1" applyNumberFormat="1">
      <alignment horizontal="right" readingOrder="0"/>
    </xf>
    <xf borderId="10" fillId="11" fontId="1" numFmtId="3" xfId="0" applyAlignment="1" applyBorder="1" applyFill="1" applyFont="1" applyNumberFormat="1">
      <alignment horizontal="right" readingOrder="0"/>
    </xf>
    <xf borderId="1" fillId="11" fontId="1" numFmtId="3" xfId="0" applyAlignment="1" applyBorder="1" applyFont="1" applyNumberFormat="1">
      <alignment horizontal="right" readingOrder="0"/>
    </xf>
    <xf borderId="0" fillId="0" fontId="7" numFmtId="0" xfId="0" applyAlignment="1" applyFont="1">
      <alignment readingOrder="0"/>
    </xf>
    <xf borderId="11" fillId="0" fontId="1" numFmtId="3" xfId="0" applyAlignment="1" applyBorder="1" applyFont="1" applyNumberFormat="1">
      <alignment horizontal="right" readingOrder="0"/>
    </xf>
    <xf borderId="0" fillId="0" fontId="1" numFmtId="0" xfId="0" applyAlignment="1" applyFont="1">
      <alignment readingOrder="0"/>
    </xf>
    <xf borderId="4" fillId="2" fontId="3" numFmtId="164" xfId="0" applyAlignment="1" applyBorder="1" applyFont="1" applyNumberFormat="1">
      <alignment horizontal="left"/>
    </xf>
    <xf borderId="1" fillId="4" fontId="1" numFmtId="3" xfId="0" applyAlignment="1" applyBorder="1" applyFont="1" applyNumberFormat="1">
      <alignment horizontal="right"/>
    </xf>
    <xf borderId="10" fillId="4" fontId="1" numFmtId="3" xfId="0" applyAlignment="1" applyBorder="1" applyFont="1" applyNumberFormat="1">
      <alignment horizontal="right"/>
    </xf>
    <xf borderId="0" fillId="0" fontId="1" numFmtId="164" xfId="0" applyAlignment="1" applyFont="1" applyNumberFormat="1">
      <alignment horizontal="right" readingOrder="0"/>
    </xf>
    <xf borderId="0" fillId="0" fontId="1" numFmtId="3" xfId="0" applyAlignment="1" applyFont="1" applyNumberFormat="1">
      <alignment horizontal="left"/>
    </xf>
    <xf borderId="1" fillId="2" fontId="1" numFmtId="164" xfId="0" applyAlignment="1" applyBorder="1" applyFont="1" applyNumberFormat="1">
      <alignment horizontal="left"/>
    </xf>
    <xf borderId="11" fillId="0" fontId="3" numFmtId="0" xfId="0" applyBorder="1" applyFont="1"/>
    <xf borderId="3" fillId="2" fontId="4" numFmtId="164" xfId="0" applyAlignment="1" applyBorder="1" applyFont="1" applyNumberFormat="1">
      <alignment horizontal="left"/>
    </xf>
    <xf borderId="0" fillId="0" fontId="1" numFmtId="10" xfId="0" applyAlignment="1" applyFont="1" applyNumberFormat="1">
      <alignment horizontal="right"/>
    </xf>
    <xf borderId="11" fillId="0" fontId="3" numFmtId="164" xfId="0" applyBorder="1" applyFont="1" applyNumberFormat="1"/>
    <xf borderId="2" fillId="0" fontId="1" numFmtId="165" xfId="0" applyAlignment="1" applyBorder="1" applyFont="1" applyNumberFormat="1">
      <alignment horizontal="right"/>
    </xf>
    <xf borderId="0" fillId="0" fontId="1" numFmtId="0" xfId="0" applyAlignment="1" applyFont="1">
      <alignment horizontal="left"/>
    </xf>
    <xf borderId="0" fillId="0" fontId="3" numFmtId="0" xfId="0" applyAlignment="1" applyFont="1">
      <alignment horizontal="left"/>
    </xf>
    <xf borderId="0" fillId="0" fontId="8" numFmtId="0" xfId="0" applyFont="1"/>
    <xf borderId="1" fillId="12" fontId="3" numFmtId="165" xfId="0" applyBorder="1" applyFill="1" applyFont="1" applyNumberFormat="1"/>
    <xf borderId="0" fillId="0" fontId="3" numFmtId="9" xfId="0" applyFont="1" applyNumberFormat="1"/>
    <xf borderId="0" fillId="0" fontId="3" numFmtId="168" xfId="0" applyFont="1" applyNumberFormat="1"/>
    <xf borderId="1" fillId="13" fontId="3" numFmtId="0" xfId="0" applyBorder="1" applyFill="1" applyFont="1"/>
    <xf borderId="6" fillId="13" fontId="4" numFmtId="0" xfId="0" applyAlignment="1" applyBorder="1" applyFont="1">
      <alignment horizontal="center"/>
    </xf>
    <xf borderId="14" fillId="0" fontId="4" numFmtId="0" xfId="0" applyAlignment="1" applyBorder="1" applyFont="1">
      <alignment horizontal="center" shrinkToFit="0" wrapText="1"/>
    </xf>
    <xf borderId="15" fillId="13" fontId="4" numFmtId="0" xfId="0" applyAlignment="1" applyBorder="1" applyFont="1">
      <alignment horizontal="center" shrinkToFit="0" wrapText="1"/>
    </xf>
    <xf borderId="0" fillId="0" fontId="3" numFmtId="0" xfId="0" applyAlignment="1" applyFont="1">
      <alignment horizontal="right"/>
    </xf>
    <xf borderId="0" fillId="0" fontId="3" numFmtId="0" xfId="0" applyAlignment="1" applyFont="1">
      <alignment horizontal="right" shrinkToFit="0" wrapText="1"/>
    </xf>
    <xf borderId="0" fillId="0" fontId="3" numFmtId="165" xfId="0" applyAlignment="1" applyFont="1" applyNumberFormat="1">
      <alignment horizontal="right" shrinkToFit="0" wrapText="1"/>
    </xf>
    <xf borderId="0" fillId="0" fontId="3" numFmtId="9" xfId="0" applyAlignment="1" applyFont="1" applyNumberFormat="1">
      <alignment horizontal="right" shrinkToFit="0" wrapText="1"/>
    </xf>
    <xf borderId="1" fillId="13" fontId="3" numFmtId="169" xfId="0" applyAlignment="1" applyBorder="1" applyFont="1" applyNumberFormat="1">
      <alignment horizontal="right" shrinkToFit="0" wrapText="1"/>
    </xf>
    <xf borderId="0" fillId="0" fontId="3" numFmtId="169" xfId="0" applyAlignment="1" applyFont="1" applyNumberFormat="1">
      <alignment horizontal="right" shrinkToFit="0" wrapText="1"/>
    </xf>
    <xf borderId="0" fillId="0" fontId="3" numFmtId="0" xfId="0" applyAlignment="1" applyFont="1">
      <alignment shrinkToFit="0" wrapText="1"/>
    </xf>
    <xf borderId="0" fillId="0" fontId="3" numFmtId="169" xfId="0" applyFont="1" applyNumberFormat="1"/>
    <xf borderId="0" fillId="0" fontId="3" numFmtId="9" xfId="0" applyAlignment="1" applyFont="1" applyNumberFormat="1">
      <alignment horizontal="right"/>
    </xf>
    <xf borderId="1" fillId="10" fontId="3" numFmtId="0" xfId="0" applyAlignment="1" applyBorder="1" applyFont="1">
      <alignment shrinkToFit="0" wrapText="1"/>
    </xf>
    <xf borderId="0" fillId="0" fontId="3" numFmtId="4" xfId="0" applyAlignment="1" applyFont="1" applyNumberFormat="1">
      <alignment horizontal="right" shrinkToFit="0" wrapText="1"/>
    </xf>
    <xf borderId="0" fillId="0" fontId="3" numFmtId="170" xfId="0" applyAlignment="1" applyFont="1" applyNumberFormat="1">
      <alignment horizontal="right" shrinkToFit="0" wrapText="1"/>
    </xf>
    <xf borderId="0" fillId="0" fontId="3" numFmtId="10" xfId="0" applyFont="1" applyNumberFormat="1"/>
    <xf borderId="1" fillId="13" fontId="3" numFmtId="169" xfId="0" applyBorder="1" applyFont="1" applyNumberFormat="1"/>
    <xf borderId="1" fillId="14" fontId="3" numFmtId="0" xfId="0" applyBorder="1" applyFill="1" applyFont="1"/>
    <xf borderId="1" fillId="14" fontId="3" numFmtId="165" xfId="0" applyBorder="1" applyFont="1" applyNumberFormat="1"/>
    <xf borderId="1" fillId="14" fontId="3" numFmtId="164" xfId="0" applyAlignment="1" applyBorder="1" applyFont="1" applyNumberFormat="1">
      <alignment horizontal="right"/>
    </xf>
    <xf borderId="1" fillId="14" fontId="3" numFmtId="164" xfId="0" applyBorder="1" applyFont="1" applyNumberFormat="1"/>
    <xf borderId="1" fillId="13" fontId="3" numFmtId="164" xfId="0" applyAlignment="1" applyBorder="1" applyFont="1" applyNumberFormat="1">
      <alignment horizontal="right"/>
    </xf>
    <xf borderId="1" fillId="15" fontId="3" numFmtId="164" xfId="0" applyAlignment="1" applyBorder="1" applyFill="1" applyFont="1" applyNumberFormat="1">
      <alignment horizontal="right"/>
    </xf>
    <xf borderId="0" fillId="0" fontId="3" numFmtId="171" xfId="0" applyFont="1" applyNumberFormat="1"/>
    <xf borderId="1" fillId="13" fontId="3" numFmtId="164" xfId="0" applyBorder="1" applyFont="1" applyNumberFormat="1"/>
    <xf borderId="0" fillId="0" fontId="4" numFmtId="0" xfId="0" applyAlignment="1" applyFont="1">
      <alignment shrinkToFit="0" wrapText="1"/>
    </xf>
    <xf borderId="0" fillId="0" fontId="9" numFmtId="0" xfId="0" applyFont="1"/>
    <xf borderId="0" fillId="0" fontId="9" numFmtId="10" xfId="0" applyAlignment="1" applyFont="1" applyNumberFormat="1">
      <alignment horizontal="right"/>
    </xf>
    <xf borderId="0" fillId="0" fontId="9" numFmtId="165" xfId="0" applyAlignment="1" applyFont="1" applyNumberFormat="1">
      <alignment horizontal="right"/>
    </xf>
    <xf borderId="0" fillId="0" fontId="9" numFmtId="10" xfId="0" applyFont="1" applyNumberFormat="1"/>
    <xf borderId="2" fillId="0" fontId="9" numFmtId="165" xfId="0" applyAlignment="1" applyBorder="1" applyFont="1" applyNumberFormat="1">
      <alignment horizontal="right"/>
    </xf>
    <xf borderId="0" fillId="0" fontId="6" numFmtId="0" xfId="0" applyFont="1"/>
    <xf borderId="2" fillId="0" fontId="1" numFmtId="164" xfId="0" applyBorder="1" applyFont="1" applyNumberFormat="1"/>
    <xf borderId="16" fillId="0" fontId="1" numFmtId="164" xfId="0" applyBorder="1" applyFont="1" applyNumberFormat="1"/>
    <xf borderId="0" fillId="0" fontId="10" numFmtId="0" xfId="0" applyAlignment="1" applyFont="1">
      <alignment readingOrder="0"/>
    </xf>
    <xf borderId="0" fillId="0" fontId="11" numFmtId="0" xfId="0" applyAlignment="1" applyFont="1">
      <alignment readingOrder="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2.43"/>
    <col customWidth="1" min="7" max="7" width="87.43"/>
  </cols>
  <sheetData>
    <row r="1">
      <c r="A1" s="1"/>
      <c r="B1" s="2" t="s">
        <v>0</v>
      </c>
      <c r="C1" s="3"/>
      <c r="D1" s="4" t="s">
        <v>1</v>
      </c>
      <c r="E1" s="4" t="s">
        <v>1</v>
      </c>
      <c r="F1" s="4" t="s">
        <v>1</v>
      </c>
    </row>
    <row r="2">
      <c r="A2" s="5" t="s">
        <v>2</v>
      </c>
      <c r="B2" s="6" t="s">
        <v>3</v>
      </c>
      <c r="C2" s="3"/>
      <c r="D2" s="4" t="s">
        <v>4</v>
      </c>
      <c r="E2" s="4" t="s">
        <v>5</v>
      </c>
      <c r="F2" s="4" t="s">
        <v>6</v>
      </c>
      <c r="G2" s="7" t="s">
        <v>7</v>
      </c>
    </row>
    <row r="3">
      <c r="A3" s="8" t="s">
        <v>8</v>
      </c>
      <c r="B3" s="9"/>
    </row>
    <row r="4">
      <c r="A4" s="7" t="s">
        <v>9</v>
      </c>
      <c r="B4" s="10">
        <v>279683.0</v>
      </c>
      <c r="D4" s="11"/>
      <c r="E4" s="11">
        <v>385000.0</v>
      </c>
      <c r="F4" s="11">
        <f t="shared" ref="F4:F8" si="1">D4+E4</f>
        <v>385000</v>
      </c>
      <c r="G4" s="7" t="s">
        <v>10</v>
      </c>
    </row>
    <row r="5">
      <c r="A5" s="7" t="s">
        <v>11</v>
      </c>
      <c r="B5" s="10">
        <v>57500.0</v>
      </c>
      <c r="D5" s="11"/>
      <c r="E5" s="11">
        <v>54000.0</v>
      </c>
      <c r="F5" s="11">
        <f t="shared" si="1"/>
        <v>54000</v>
      </c>
    </row>
    <row r="6">
      <c r="A6" s="7" t="s">
        <v>12</v>
      </c>
      <c r="B6" s="10">
        <v>321550.0</v>
      </c>
      <c r="D6" s="11"/>
      <c r="E6" s="11">
        <v>465500.0</v>
      </c>
      <c r="F6" s="11">
        <f t="shared" si="1"/>
        <v>465500</v>
      </c>
      <c r="G6" s="7" t="s">
        <v>13</v>
      </c>
    </row>
    <row r="7">
      <c r="A7" s="7" t="s">
        <v>14</v>
      </c>
      <c r="B7" s="10">
        <v>46258.0</v>
      </c>
      <c r="D7" s="11">
        <v>610000.0</v>
      </c>
      <c r="E7" s="11">
        <v>0.0</v>
      </c>
      <c r="F7" s="11">
        <f t="shared" si="1"/>
        <v>610000</v>
      </c>
      <c r="G7" s="7" t="s">
        <v>15</v>
      </c>
    </row>
    <row r="8">
      <c r="A8" s="7" t="s">
        <v>16</v>
      </c>
      <c r="B8" s="10"/>
      <c r="D8" s="11">
        <v>14400.0</v>
      </c>
      <c r="E8" s="11"/>
      <c r="F8" s="11">
        <f t="shared" si="1"/>
        <v>14400</v>
      </c>
      <c r="G8" s="7" t="s">
        <v>17</v>
      </c>
    </row>
    <row r="9">
      <c r="A9" s="7" t="s">
        <v>18</v>
      </c>
      <c r="B9" s="10">
        <v>0.0</v>
      </c>
      <c r="D9" s="11"/>
      <c r="E9" s="11"/>
    </row>
    <row r="10">
      <c r="A10" s="8" t="s">
        <v>19</v>
      </c>
      <c r="B10" s="10"/>
      <c r="D10" s="11"/>
      <c r="E10" s="11"/>
    </row>
    <row r="11">
      <c r="A11" s="7" t="s">
        <v>20</v>
      </c>
      <c r="B11" s="10">
        <v>17692.0</v>
      </c>
      <c r="D11" s="11"/>
      <c r="E11" s="11">
        <v>0.0</v>
      </c>
      <c r="F11" s="11">
        <f t="shared" ref="F11:F14" si="2">D11+E11</f>
        <v>0</v>
      </c>
    </row>
    <row r="12">
      <c r="A12" s="12" t="s">
        <v>21</v>
      </c>
      <c r="B12" s="10">
        <v>11610.0</v>
      </c>
      <c r="D12" s="11"/>
      <c r="E12" s="11">
        <v>0.0</v>
      </c>
      <c r="F12" s="11">
        <f t="shared" si="2"/>
        <v>0</v>
      </c>
    </row>
    <row r="13">
      <c r="A13" s="7" t="s">
        <v>22</v>
      </c>
      <c r="B13" s="10">
        <v>805.0</v>
      </c>
      <c r="D13" s="11"/>
      <c r="E13" s="11">
        <v>0.0</v>
      </c>
      <c r="F13" s="11">
        <f t="shared" si="2"/>
        <v>0</v>
      </c>
    </row>
    <row r="14">
      <c r="A14" s="12" t="s">
        <v>23</v>
      </c>
      <c r="B14" s="10">
        <v>0.0</v>
      </c>
      <c r="D14" s="11"/>
      <c r="E14" s="11">
        <v>0.0</v>
      </c>
      <c r="F14" s="11">
        <f t="shared" si="2"/>
        <v>0</v>
      </c>
    </row>
    <row r="15">
      <c r="A15" s="13" t="s">
        <v>24</v>
      </c>
      <c r="B15" s="10">
        <v>0.0</v>
      </c>
      <c r="D15" s="11"/>
      <c r="E15" s="11"/>
    </row>
    <row r="16">
      <c r="A16" s="7" t="s">
        <v>25</v>
      </c>
      <c r="B16" s="10">
        <v>31012.0</v>
      </c>
      <c r="D16" s="11"/>
      <c r="E16" s="11">
        <v>30000.0</v>
      </c>
      <c r="F16" s="11">
        <f t="shared" ref="F16:F28" si="3">D16+E16</f>
        <v>30000</v>
      </c>
    </row>
    <row r="17">
      <c r="A17" s="7" t="s">
        <v>26</v>
      </c>
      <c r="B17" s="10">
        <v>16760.0</v>
      </c>
      <c r="D17" s="11"/>
      <c r="E17" s="11">
        <v>20000.0</v>
      </c>
      <c r="F17" s="11">
        <f t="shared" si="3"/>
        <v>20000</v>
      </c>
    </row>
    <row r="18">
      <c r="A18" s="7" t="s">
        <v>27</v>
      </c>
      <c r="B18" s="10">
        <v>19999.0</v>
      </c>
      <c r="D18" s="11"/>
      <c r="E18" s="11">
        <v>20000.0</v>
      </c>
      <c r="F18" s="11">
        <f t="shared" si="3"/>
        <v>20000</v>
      </c>
    </row>
    <row r="19">
      <c r="A19" s="12" t="s">
        <v>28</v>
      </c>
      <c r="B19" s="10">
        <v>55776.0</v>
      </c>
      <c r="D19" s="11"/>
      <c r="E19" s="11">
        <v>40000.0</v>
      </c>
      <c r="F19" s="11">
        <f t="shared" si="3"/>
        <v>40000</v>
      </c>
    </row>
    <row r="20">
      <c r="A20" s="12" t="s">
        <v>29</v>
      </c>
      <c r="B20" s="10">
        <v>33647.0</v>
      </c>
      <c r="D20" s="11"/>
      <c r="E20" s="11">
        <v>35000.0</v>
      </c>
      <c r="F20" s="11">
        <f t="shared" si="3"/>
        <v>35000</v>
      </c>
    </row>
    <row r="21">
      <c r="A21" s="12" t="s">
        <v>30</v>
      </c>
      <c r="B21" s="10">
        <v>33072.0</v>
      </c>
      <c r="D21" s="11"/>
      <c r="E21" s="11">
        <v>0.0</v>
      </c>
      <c r="F21" s="11">
        <f t="shared" si="3"/>
        <v>0</v>
      </c>
    </row>
    <row r="22">
      <c r="A22" s="12" t="s">
        <v>31</v>
      </c>
      <c r="B22" s="10">
        <v>42453.0</v>
      </c>
      <c r="D22" s="11"/>
      <c r="E22" s="11">
        <v>42000.0</v>
      </c>
      <c r="F22" s="11">
        <f t="shared" si="3"/>
        <v>42000</v>
      </c>
    </row>
    <row r="23">
      <c r="A23" s="7" t="s">
        <v>32</v>
      </c>
      <c r="B23" s="10"/>
      <c r="D23" s="11"/>
      <c r="E23" s="11">
        <v>25000.0</v>
      </c>
      <c r="F23" s="11">
        <f t="shared" si="3"/>
        <v>25000</v>
      </c>
      <c r="G23" s="7" t="s">
        <v>33</v>
      </c>
    </row>
    <row r="24">
      <c r="A24" s="7" t="s">
        <v>34</v>
      </c>
      <c r="B24" s="10">
        <v>34300.0</v>
      </c>
      <c r="D24" s="11"/>
      <c r="E24" s="11">
        <v>34300.0</v>
      </c>
      <c r="F24" s="11">
        <f t="shared" si="3"/>
        <v>34300</v>
      </c>
    </row>
    <row r="25">
      <c r="A25" s="7" t="s">
        <v>35</v>
      </c>
      <c r="B25" s="10">
        <v>2473.0</v>
      </c>
      <c r="D25" s="11"/>
      <c r="E25" s="11">
        <v>2500.0</v>
      </c>
      <c r="F25" s="11">
        <f t="shared" si="3"/>
        <v>2500</v>
      </c>
    </row>
    <row r="26">
      <c r="A26" s="7" t="s">
        <v>36</v>
      </c>
      <c r="B26" s="10">
        <v>8379.0</v>
      </c>
      <c r="D26" s="11"/>
      <c r="E26" s="11">
        <v>7500.0</v>
      </c>
      <c r="F26" s="11">
        <f t="shared" si="3"/>
        <v>7500</v>
      </c>
    </row>
    <row r="27">
      <c r="A27" s="7" t="s">
        <v>37</v>
      </c>
      <c r="B27" s="10">
        <v>100.0</v>
      </c>
      <c r="D27" s="14"/>
      <c r="E27" s="14">
        <v>0.0</v>
      </c>
      <c r="F27" s="14">
        <f t="shared" si="3"/>
        <v>0</v>
      </c>
    </row>
    <row r="28">
      <c r="A28" s="8" t="s">
        <v>38</v>
      </c>
      <c r="B28" s="15">
        <f>SUM(B4:B27)</f>
        <v>1013069</v>
      </c>
      <c r="D28" s="16">
        <v>624400.0</v>
      </c>
      <c r="E28" s="16">
        <v>1160800.0</v>
      </c>
      <c r="F28" s="16">
        <f t="shared" si="3"/>
        <v>1785200</v>
      </c>
    </row>
    <row r="29">
      <c r="A29" s="12"/>
      <c r="B29" s="17"/>
      <c r="D29" s="11"/>
      <c r="E29" s="11"/>
    </row>
    <row r="30">
      <c r="A30" s="12"/>
      <c r="B30" s="17"/>
      <c r="D30" s="11"/>
      <c r="E30" s="11"/>
    </row>
    <row r="31">
      <c r="A31" s="13" t="s">
        <v>39</v>
      </c>
      <c r="B31" s="18"/>
      <c r="D31" s="11"/>
      <c r="E31" s="11"/>
    </row>
    <row r="32">
      <c r="A32" s="7" t="s">
        <v>40</v>
      </c>
      <c r="B32" s="10">
        <v>516436.0</v>
      </c>
      <c r="D32" s="11">
        <v>57172.5</v>
      </c>
      <c r="E32" s="11">
        <v>578625.52</v>
      </c>
      <c r="F32" s="11">
        <f t="shared" ref="F32:F45" si="4">D32+E32</f>
        <v>635798.02</v>
      </c>
      <c r="G32" s="7" t="s">
        <v>41</v>
      </c>
    </row>
    <row r="33">
      <c r="A33" s="7" t="s">
        <v>42</v>
      </c>
      <c r="B33" s="10">
        <v>39004.545</v>
      </c>
      <c r="D33" s="11"/>
      <c r="E33" s="11">
        <v>48638.54853</v>
      </c>
      <c r="F33" s="11">
        <f t="shared" si="4"/>
        <v>48638.54853</v>
      </c>
    </row>
    <row r="34">
      <c r="A34" s="7" t="s">
        <v>43</v>
      </c>
      <c r="B34" s="10">
        <v>66795.0</v>
      </c>
      <c r="D34" s="11"/>
      <c r="E34" s="11">
        <v>100434.8086</v>
      </c>
      <c r="F34" s="11">
        <f t="shared" si="4"/>
        <v>100434.8086</v>
      </c>
    </row>
    <row r="35">
      <c r="A35" s="7" t="s">
        <v>44</v>
      </c>
      <c r="B35" s="10">
        <v>5636.0</v>
      </c>
      <c r="D35" s="14"/>
      <c r="E35" s="14">
        <v>6000.0</v>
      </c>
      <c r="F35" s="14">
        <f t="shared" si="4"/>
        <v>6000</v>
      </c>
    </row>
    <row r="36">
      <c r="A36" s="12"/>
      <c r="B36" s="19">
        <f>SUM(B32:B35)</f>
        <v>627871.545</v>
      </c>
      <c r="D36" s="16">
        <v>57172.5</v>
      </c>
      <c r="E36" s="16">
        <v>733698.87713</v>
      </c>
      <c r="F36" s="16">
        <f t="shared" si="4"/>
        <v>790871.3771</v>
      </c>
    </row>
    <row r="37">
      <c r="A37" s="12" t="s">
        <v>45</v>
      </c>
      <c r="B37" s="10">
        <v>3480.0</v>
      </c>
      <c r="D37" s="11"/>
      <c r="E37" s="11">
        <v>4320.0</v>
      </c>
      <c r="F37" s="11">
        <f t="shared" si="4"/>
        <v>4320</v>
      </c>
    </row>
    <row r="38">
      <c r="A38" s="7" t="s">
        <v>46</v>
      </c>
      <c r="B38" s="10">
        <v>26353.0</v>
      </c>
      <c r="D38" s="11"/>
      <c r="E38" s="11">
        <v>22800.0</v>
      </c>
      <c r="F38" s="11">
        <f t="shared" si="4"/>
        <v>22800</v>
      </c>
    </row>
    <row r="39">
      <c r="A39" s="12" t="s">
        <v>47</v>
      </c>
      <c r="B39" s="10">
        <v>3204.0</v>
      </c>
      <c r="D39" s="11"/>
      <c r="E39" s="11">
        <v>3000.0</v>
      </c>
      <c r="F39" s="11">
        <f t="shared" si="4"/>
        <v>3000</v>
      </c>
    </row>
    <row r="40">
      <c r="A40" s="7" t="s">
        <v>48</v>
      </c>
      <c r="B40" s="10">
        <v>18010.0</v>
      </c>
      <c r="D40" s="11"/>
      <c r="E40" s="11">
        <v>0.0</v>
      </c>
      <c r="F40" s="11">
        <f t="shared" si="4"/>
        <v>0</v>
      </c>
    </row>
    <row r="41">
      <c r="A41" s="7" t="s">
        <v>49</v>
      </c>
      <c r="B41" s="10">
        <v>32230.0</v>
      </c>
      <c r="D41" s="11"/>
      <c r="E41" s="11">
        <v>0.0</v>
      </c>
      <c r="F41" s="11">
        <f t="shared" si="4"/>
        <v>0</v>
      </c>
    </row>
    <row r="42">
      <c r="A42" s="7" t="s">
        <v>50</v>
      </c>
      <c r="B42" s="10">
        <v>192.0</v>
      </c>
      <c r="D42" s="11"/>
      <c r="E42" s="11">
        <v>500.0</v>
      </c>
      <c r="F42" s="11">
        <f t="shared" si="4"/>
        <v>500</v>
      </c>
    </row>
    <row r="43">
      <c r="A43" s="7"/>
      <c r="B43" s="20"/>
      <c r="D43" s="14"/>
      <c r="E43" s="14"/>
      <c r="F43" s="11">
        <f t="shared" si="4"/>
        <v>0</v>
      </c>
    </row>
    <row r="44">
      <c r="A44" s="12"/>
      <c r="B44" s="19">
        <f>SUM(B37:B42)</f>
        <v>83469</v>
      </c>
      <c r="D44" s="21">
        <v>0.0</v>
      </c>
      <c r="E44" s="21">
        <v>30620.0</v>
      </c>
      <c r="F44" s="21">
        <f t="shared" si="4"/>
        <v>30620</v>
      </c>
    </row>
    <row r="45">
      <c r="A45" s="13" t="s">
        <v>51</v>
      </c>
      <c r="B45" s="22">
        <f>B36+B44</f>
        <v>711340.545</v>
      </c>
      <c r="D45" s="16">
        <v>57172.5</v>
      </c>
      <c r="E45" s="16">
        <v>764318.87713</v>
      </c>
      <c r="F45" s="16">
        <f t="shared" si="4"/>
        <v>821491.3771</v>
      </c>
    </row>
    <row r="46">
      <c r="A46" s="12"/>
      <c r="B46" s="18"/>
      <c r="D46" s="11"/>
      <c r="E46" s="11"/>
    </row>
    <row r="47">
      <c r="A47" s="13" t="s">
        <v>52</v>
      </c>
      <c r="B47" s="10"/>
      <c r="D47" s="11"/>
      <c r="E47" s="11"/>
    </row>
    <row r="48">
      <c r="A48" s="7" t="s">
        <v>53</v>
      </c>
      <c r="B48" s="10">
        <v>95119.0</v>
      </c>
      <c r="D48" s="11">
        <v>129600.0</v>
      </c>
      <c r="E48" s="11">
        <v>94742.28</v>
      </c>
      <c r="F48" s="11">
        <f t="shared" ref="F48:F56" si="5">D48+E48</f>
        <v>224342.28</v>
      </c>
      <c r="G48" s="7" t="s">
        <v>54</v>
      </c>
    </row>
    <row r="49">
      <c r="A49" s="7" t="s">
        <v>55</v>
      </c>
      <c r="B49" s="10">
        <v>7242.0</v>
      </c>
      <c r="D49" s="11"/>
      <c r="E49" s="11">
        <v>7300.0</v>
      </c>
      <c r="F49" s="11">
        <f t="shared" si="5"/>
        <v>7300</v>
      </c>
    </row>
    <row r="50">
      <c r="A50" s="7" t="s">
        <v>56</v>
      </c>
      <c r="B50" s="10">
        <v>32541.0</v>
      </c>
      <c r="D50" s="11"/>
      <c r="E50" s="11">
        <v>5000.0</v>
      </c>
      <c r="F50" s="11">
        <f t="shared" si="5"/>
        <v>5000</v>
      </c>
    </row>
    <row r="51">
      <c r="A51" s="12" t="s">
        <v>57</v>
      </c>
      <c r="B51" s="10">
        <v>28496.0</v>
      </c>
      <c r="D51" s="11"/>
      <c r="E51" s="11">
        <v>14000.0</v>
      </c>
      <c r="F51" s="11">
        <f t="shared" si="5"/>
        <v>14000</v>
      </c>
    </row>
    <row r="52">
      <c r="A52" s="7" t="s">
        <v>58</v>
      </c>
      <c r="B52" s="10">
        <v>11539.0</v>
      </c>
      <c r="D52" s="11"/>
      <c r="E52" s="11">
        <v>13000.0</v>
      </c>
      <c r="F52" s="11">
        <f t="shared" si="5"/>
        <v>13000</v>
      </c>
    </row>
    <row r="53">
      <c r="A53" s="12" t="s">
        <v>59</v>
      </c>
      <c r="B53" s="10">
        <v>11689.0</v>
      </c>
      <c r="D53" s="11"/>
      <c r="E53" s="11">
        <v>12000.0</v>
      </c>
      <c r="F53" s="11">
        <f t="shared" si="5"/>
        <v>12000</v>
      </c>
    </row>
    <row r="54">
      <c r="A54" s="12" t="s">
        <v>60</v>
      </c>
      <c r="B54" s="10">
        <v>12141.0</v>
      </c>
      <c r="D54" s="11"/>
      <c r="E54" s="11">
        <v>12000.0</v>
      </c>
      <c r="F54" s="11">
        <f t="shared" si="5"/>
        <v>12000</v>
      </c>
    </row>
    <row r="55">
      <c r="A55" s="7" t="s">
        <v>61</v>
      </c>
      <c r="B55" s="10">
        <v>21007.0</v>
      </c>
      <c r="D55" s="11">
        <v>5000.0</v>
      </c>
      <c r="E55" s="11">
        <v>21000.0</v>
      </c>
      <c r="F55" s="11">
        <f t="shared" si="5"/>
        <v>26000</v>
      </c>
      <c r="G55" s="7" t="s">
        <v>62</v>
      </c>
    </row>
    <row r="56">
      <c r="A56" s="13" t="s">
        <v>63</v>
      </c>
      <c r="B56" s="23">
        <f>SUM(B48:B55)</f>
        <v>219774</v>
      </c>
      <c r="D56" s="21">
        <v>134600.0</v>
      </c>
      <c r="E56" s="21">
        <v>179042.28</v>
      </c>
      <c r="F56" s="21">
        <f t="shared" si="5"/>
        <v>313642.28</v>
      </c>
    </row>
    <row r="57">
      <c r="A57" s="12"/>
      <c r="B57" s="10"/>
      <c r="D57" s="11"/>
      <c r="E57" s="11"/>
    </row>
    <row r="58">
      <c r="A58" s="13" t="s">
        <v>64</v>
      </c>
      <c r="B58" s="10"/>
      <c r="D58" s="11"/>
      <c r="E58" s="11"/>
    </row>
    <row r="59">
      <c r="A59" s="12" t="s">
        <v>65</v>
      </c>
      <c r="B59" s="10">
        <v>12626.0</v>
      </c>
      <c r="D59" s="11"/>
      <c r="E59" s="11">
        <v>13937.000000000002</v>
      </c>
      <c r="F59" s="11">
        <f t="shared" ref="F59:F71" si="6">D59+E59</f>
        <v>13937</v>
      </c>
    </row>
    <row r="60">
      <c r="A60" s="12" t="s">
        <v>66</v>
      </c>
      <c r="B60" s="10">
        <v>6346.0</v>
      </c>
      <c r="D60" s="11"/>
      <c r="E60" s="11">
        <v>4650.0</v>
      </c>
      <c r="F60" s="11">
        <f t="shared" si="6"/>
        <v>4650</v>
      </c>
    </row>
    <row r="61">
      <c r="A61" s="12" t="s">
        <v>67</v>
      </c>
      <c r="B61" s="10">
        <v>39626.0</v>
      </c>
      <c r="D61" s="11"/>
      <c r="E61" s="11">
        <v>36800.0</v>
      </c>
      <c r="F61" s="11">
        <f t="shared" si="6"/>
        <v>36800</v>
      </c>
    </row>
    <row r="62">
      <c r="A62" s="12" t="s">
        <v>68</v>
      </c>
      <c r="B62" s="10">
        <v>983.0</v>
      </c>
      <c r="D62" s="11"/>
      <c r="E62" s="11">
        <v>1000.0</v>
      </c>
      <c r="F62" s="11">
        <f t="shared" si="6"/>
        <v>1000</v>
      </c>
    </row>
    <row r="63">
      <c r="A63" s="7" t="s">
        <v>69</v>
      </c>
      <c r="B63" s="10">
        <v>12637.0</v>
      </c>
      <c r="D63" s="11"/>
      <c r="E63" s="11">
        <v>12000.0</v>
      </c>
      <c r="F63" s="11">
        <f t="shared" si="6"/>
        <v>12000</v>
      </c>
    </row>
    <row r="64">
      <c r="A64" s="12" t="s">
        <v>70</v>
      </c>
      <c r="B64" s="10">
        <v>3468.0</v>
      </c>
      <c r="D64" s="11"/>
      <c r="E64" s="11">
        <v>2000.0</v>
      </c>
      <c r="F64" s="11">
        <f t="shared" si="6"/>
        <v>2000</v>
      </c>
    </row>
    <row r="65">
      <c r="A65" s="12" t="s">
        <v>71</v>
      </c>
      <c r="B65" s="10">
        <v>9066.0</v>
      </c>
      <c r="D65" s="11"/>
      <c r="E65" s="11">
        <v>10000.0</v>
      </c>
      <c r="F65" s="11">
        <f t="shared" si="6"/>
        <v>10000</v>
      </c>
    </row>
    <row r="66">
      <c r="A66" s="7" t="s">
        <v>72</v>
      </c>
      <c r="B66" s="10">
        <v>3446.0</v>
      </c>
      <c r="D66" s="11"/>
      <c r="E66" s="11">
        <v>3800.0</v>
      </c>
      <c r="F66" s="11">
        <f t="shared" si="6"/>
        <v>3800</v>
      </c>
    </row>
    <row r="67">
      <c r="A67" s="7" t="s">
        <v>73</v>
      </c>
      <c r="B67" s="10">
        <v>1166.0</v>
      </c>
      <c r="D67" s="11"/>
      <c r="E67" s="11">
        <v>1400.0</v>
      </c>
      <c r="F67" s="11">
        <f t="shared" si="6"/>
        <v>1400</v>
      </c>
    </row>
    <row r="68">
      <c r="A68" s="7" t="s">
        <v>74</v>
      </c>
      <c r="B68" s="10">
        <v>2206.0</v>
      </c>
      <c r="D68" s="11"/>
      <c r="E68" s="11">
        <v>2200.0</v>
      </c>
      <c r="F68" s="11">
        <f t="shared" si="6"/>
        <v>2200</v>
      </c>
    </row>
    <row r="69">
      <c r="A69" s="12" t="s">
        <v>75</v>
      </c>
      <c r="B69" s="10">
        <v>2417.0</v>
      </c>
      <c r="D69" s="11"/>
      <c r="E69" s="11">
        <v>0.0</v>
      </c>
      <c r="F69" s="11">
        <f t="shared" si="6"/>
        <v>0</v>
      </c>
    </row>
    <row r="70">
      <c r="A70" s="12" t="s">
        <v>76</v>
      </c>
      <c r="B70" s="10"/>
      <c r="D70" s="11"/>
      <c r="E70" s="11"/>
      <c r="F70" s="11">
        <f t="shared" si="6"/>
        <v>0</v>
      </c>
    </row>
    <row r="71">
      <c r="A71" s="13" t="s">
        <v>77</v>
      </c>
      <c r="B71" s="19">
        <f>SUM(B59:B69)</f>
        <v>93987</v>
      </c>
      <c r="D71" s="21">
        <v>0.0</v>
      </c>
      <c r="E71" s="21">
        <v>87787.0</v>
      </c>
      <c r="F71" s="21">
        <f t="shared" si="6"/>
        <v>87787</v>
      </c>
    </row>
    <row r="72">
      <c r="A72" s="13"/>
      <c r="B72" s="10"/>
      <c r="D72" s="11"/>
      <c r="E72" s="11"/>
    </row>
    <row r="73">
      <c r="A73" s="13" t="s">
        <v>78</v>
      </c>
      <c r="B73" s="10"/>
      <c r="D73" s="11"/>
      <c r="E73" s="11"/>
    </row>
    <row r="74">
      <c r="A74" s="12" t="s">
        <v>79</v>
      </c>
      <c r="B74" s="10">
        <v>6664.0</v>
      </c>
      <c r="D74" s="11"/>
      <c r="E74" s="11">
        <v>5000.0</v>
      </c>
      <c r="F74" s="11">
        <f t="shared" ref="F74:F96" si="7">D74+E74</f>
        <v>5000</v>
      </c>
    </row>
    <row r="75">
      <c r="A75" s="12" t="s">
        <v>80</v>
      </c>
      <c r="B75" s="10">
        <v>7257.0</v>
      </c>
      <c r="D75" s="11"/>
      <c r="E75" s="11"/>
      <c r="F75" s="11">
        <f t="shared" si="7"/>
        <v>0</v>
      </c>
    </row>
    <row r="76">
      <c r="A76" s="7" t="s">
        <v>81</v>
      </c>
      <c r="B76" s="10">
        <v>10194.0</v>
      </c>
      <c r="D76" s="11"/>
      <c r="E76" s="11">
        <v>7000.0</v>
      </c>
      <c r="F76" s="11">
        <f t="shared" si="7"/>
        <v>7000</v>
      </c>
    </row>
    <row r="77">
      <c r="A77" s="7" t="s">
        <v>35</v>
      </c>
      <c r="B77" s="10">
        <v>3680.0</v>
      </c>
      <c r="D77" s="11"/>
      <c r="E77" s="11">
        <v>2500.0</v>
      </c>
      <c r="F77" s="11">
        <f t="shared" si="7"/>
        <v>2500</v>
      </c>
    </row>
    <row r="78">
      <c r="A78" s="7" t="s">
        <v>82</v>
      </c>
      <c r="B78" s="10">
        <v>1500.0</v>
      </c>
      <c r="D78" s="11"/>
      <c r="E78" s="11">
        <v>0.0</v>
      </c>
      <c r="F78" s="11">
        <f t="shared" si="7"/>
        <v>0</v>
      </c>
    </row>
    <row r="79">
      <c r="A79" s="7" t="s">
        <v>83</v>
      </c>
      <c r="B79" s="10">
        <v>7414.0</v>
      </c>
      <c r="D79" s="11"/>
      <c r="E79" s="11">
        <v>1000.0</v>
      </c>
      <c r="F79" s="11">
        <f t="shared" si="7"/>
        <v>1000</v>
      </c>
      <c r="G79" s="7" t="s">
        <v>84</v>
      </c>
    </row>
    <row r="80">
      <c r="A80" s="7" t="s">
        <v>85</v>
      </c>
      <c r="B80" s="10">
        <v>4464.0</v>
      </c>
      <c r="D80" s="11"/>
      <c r="E80" s="11">
        <v>2500.0</v>
      </c>
      <c r="F80" s="11">
        <f t="shared" si="7"/>
        <v>2500</v>
      </c>
    </row>
    <row r="81">
      <c r="A81" s="7" t="s">
        <v>86</v>
      </c>
      <c r="B81" s="10">
        <v>2480.0</v>
      </c>
      <c r="D81" s="11"/>
      <c r="E81" s="11">
        <v>2500.0</v>
      </c>
      <c r="F81" s="11">
        <f t="shared" si="7"/>
        <v>2500</v>
      </c>
    </row>
    <row r="82">
      <c r="A82" s="7" t="s">
        <v>87</v>
      </c>
      <c r="B82" s="10">
        <v>10519.0</v>
      </c>
      <c r="D82" s="11"/>
      <c r="E82" s="11">
        <v>7500.0</v>
      </c>
      <c r="F82" s="11">
        <f t="shared" si="7"/>
        <v>7500</v>
      </c>
      <c r="G82" s="7" t="s">
        <v>88</v>
      </c>
    </row>
    <row r="83">
      <c r="A83" s="7" t="s">
        <v>89</v>
      </c>
      <c r="B83" s="10">
        <v>21104.0</v>
      </c>
      <c r="D83" s="11"/>
      <c r="E83" s="11">
        <v>25000.0</v>
      </c>
      <c r="F83" s="11">
        <f t="shared" si="7"/>
        <v>25000</v>
      </c>
    </row>
    <row r="84">
      <c r="A84" s="7" t="s">
        <v>90</v>
      </c>
      <c r="B84" s="10">
        <v>46350.0</v>
      </c>
      <c r="D84" s="11">
        <v>48000.0</v>
      </c>
      <c r="E84" s="11"/>
      <c r="F84" s="11">
        <f t="shared" si="7"/>
        <v>48000</v>
      </c>
    </row>
    <row r="85">
      <c r="A85" s="7" t="s">
        <v>91</v>
      </c>
      <c r="B85" s="10"/>
      <c r="D85" s="11"/>
      <c r="E85" s="11"/>
      <c r="F85" s="11">
        <f t="shared" si="7"/>
        <v>0</v>
      </c>
    </row>
    <row r="86">
      <c r="A86" s="7" t="s">
        <v>92</v>
      </c>
      <c r="B86" s="10">
        <v>3000.0</v>
      </c>
      <c r="D86" s="11"/>
      <c r="E86" s="11">
        <v>0.0</v>
      </c>
      <c r="F86" s="11">
        <f t="shared" si="7"/>
        <v>0</v>
      </c>
    </row>
    <row r="87">
      <c r="A87" s="7" t="s">
        <v>93</v>
      </c>
      <c r="B87" s="10">
        <v>25738.0</v>
      </c>
      <c r="D87" s="11"/>
      <c r="E87" s="11">
        <v>45000.0</v>
      </c>
      <c r="F87" s="11">
        <f t="shared" si="7"/>
        <v>45000</v>
      </c>
      <c r="G87" s="7" t="s">
        <v>94</v>
      </c>
    </row>
    <row r="88">
      <c r="A88" s="7"/>
      <c r="B88" s="10">
        <v>0.0</v>
      </c>
      <c r="D88" s="11"/>
      <c r="E88" s="11"/>
      <c r="F88" s="11">
        <f t="shared" si="7"/>
        <v>0</v>
      </c>
    </row>
    <row r="89">
      <c r="A89" s="8" t="s">
        <v>19</v>
      </c>
      <c r="B89" s="10"/>
      <c r="D89" s="11"/>
      <c r="E89" s="11"/>
      <c r="F89" s="11">
        <f t="shared" si="7"/>
        <v>0</v>
      </c>
    </row>
    <row r="90">
      <c r="A90" s="7" t="s">
        <v>20</v>
      </c>
      <c r="B90" s="10">
        <v>17899.0</v>
      </c>
      <c r="D90" s="11"/>
      <c r="E90" s="11">
        <v>0.0</v>
      </c>
      <c r="F90" s="11">
        <f t="shared" si="7"/>
        <v>0</v>
      </c>
    </row>
    <row r="91">
      <c r="A91" s="7" t="s">
        <v>21</v>
      </c>
      <c r="B91" s="10">
        <v>13443.0</v>
      </c>
      <c r="D91" s="11"/>
      <c r="E91" s="11">
        <v>0.0</v>
      </c>
      <c r="F91" s="11">
        <f t="shared" si="7"/>
        <v>0</v>
      </c>
    </row>
    <row r="92">
      <c r="A92" s="8" t="s">
        <v>95</v>
      </c>
      <c r="B92" s="10"/>
      <c r="D92" s="11"/>
      <c r="E92" s="11"/>
      <c r="F92" s="11">
        <f t="shared" si="7"/>
        <v>0</v>
      </c>
    </row>
    <row r="93">
      <c r="A93" s="7" t="s">
        <v>96</v>
      </c>
      <c r="B93" s="10">
        <v>10959.0</v>
      </c>
      <c r="D93" s="11"/>
      <c r="E93" s="11">
        <v>11000.0</v>
      </c>
      <c r="F93" s="11">
        <f t="shared" si="7"/>
        <v>11000</v>
      </c>
    </row>
    <row r="94">
      <c r="A94" s="7" t="s">
        <v>97</v>
      </c>
      <c r="B94" s="10">
        <v>14675.0</v>
      </c>
      <c r="D94" s="11"/>
      <c r="E94" s="11">
        <v>15000.0</v>
      </c>
      <c r="F94" s="11">
        <f t="shared" si="7"/>
        <v>15000</v>
      </c>
    </row>
    <row r="95">
      <c r="A95" s="7"/>
      <c r="B95" s="10"/>
      <c r="D95" s="11"/>
      <c r="E95" s="11"/>
      <c r="F95" s="11">
        <f t="shared" si="7"/>
        <v>0</v>
      </c>
    </row>
    <row r="96">
      <c r="A96" s="13" t="s">
        <v>98</v>
      </c>
      <c r="B96" s="24">
        <f>SUM(B74:B94)</f>
        <v>207340</v>
      </c>
      <c r="D96" s="21">
        <v>48000.0</v>
      </c>
      <c r="E96" s="21">
        <v>124000.0</v>
      </c>
      <c r="F96" s="21">
        <f t="shared" si="7"/>
        <v>172000</v>
      </c>
    </row>
    <row r="97">
      <c r="A97" s="13"/>
      <c r="B97" s="20"/>
      <c r="D97" s="11"/>
      <c r="E97" s="11"/>
    </row>
    <row r="98">
      <c r="A98" s="13" t="s">
        <v>24</v>
      </c>
      <c r="B98" s="10"/>
      <c r="D98" s="11"/>
      <c r="E98" s="11"/>
    </row>
    <row r="99">
      <c r="A99" s="7" t="s">
        <v>99</v>
      </c>
      <c r="B99" s="10">
        <v>12921.0</v>
      </c>
      <c r="D99" s="11"/>
      <c r="E99" s="11">
        <v>10000.0</v>
      </c>
      <c r="F99" s="11">
        <f t="shared" ref="F99:F109" si="8">D99+E99</f>
        <v>10000</v>
      </c>
    </row>
    <row r="100">
      <c r="A100" s="7" t="s">
        <v>26</v>
      </c>
      <c r="B100" s="10">
        <v>4503.0</v>
      </c>
      <c r="D100" s="11"/>
      <c r="E100" s="11">
        <v>4500.0</v>
      </c>
      <c r="F100" s="11">
        <f t="shared" si="8"/>
        <v>4500</v>
      </c>
    </row>
    <row r="101">
      <c r="A101" s="7" t="s">
        <v>27</v>
      </c>
      <c r="B101" s="10">
        <v>4120.0</v>
      </c>
      <c r="D101" s="11"/>
      <c r="E101" s="11">
        <v>4000.0</v>
      </c>
      <c r="F101" s="11">
        <f t="shared" si="8"/>
        <v>4000</v>
      </c>
    </row>
    <row r="102">
      <c r="A102" s="7" t="s">
        <v>28</v>
      </c>
      <c r="B102" s="10">
        <v>1383.0</v>
      </c>
      <c r="D102" s="11"/>
      <c r="E102" s="11">
        <v>1300.0</v>
      </c>
      <c r="F102" s="11">
        <f t="shared" si="8"/>
        <v>1300</v>
      </c>
    </row>
    <row r="103">
      <c r="A103" s="7" t="s">
        <v>29</v>
      </c>
      <c r="B103" s="10">
        <v>10535.0</v>
      </c>
      <c r="D103" s="11"/>
      <c r="E103" s="11">
        <v>10500.0</v>
      </c>
      <c r="F103" s="11">
        <f t="shared" si="8"/>
        <v>10500</v>
      </c>
    </row>
    <row r="104">
      <c r="A104" s="7" t="s">
        <v>100</v>
      </c>
      <c r="B104" s="10">
        <v>0.0</v>
      </c>
      <c r="D104" s="11"/>
      <c r="E104" s="11">
        <v>0.0</v>
      </c>
      <c r="F104" s="11">
        <f t="shared" si="8"/>
        <v>0</v>
      </c>
    </row>
    <row r="105">
      <c r="A105" s="7" t="s">
        <v>32</v>
      </c>
      <c r="B105" s="10"/>
      <c r="D105" s="11"/>
      <c r="E105" s="11">
        <v>2000.0</v>
      </c>
      <c r="F105" s="11">
        <f t="shared" si="8"/>
        <v>2000</v>
      </c>
    </row>
    <row r="106">
      <c r="A106" s="7" t="s">
        <v>101</v>
      </c>
      <c r="B106" s="10">
        <v>13771.0</v>
      </c>
      <c r="D106" s="11"/>
      <c r="E106" s="11">
        <v>12000.0</v>
      </c>
      <c r="F106" s="11">
        <f t="shared" si="8"/>
        <v>12000</v>
      </c>
    </row>
    <row r="107">
      <c r="A107" s="7" t="s">
        <v>34</v>
      </c>
      <c r="B107" s="10">
        <v>15891.0</v>
      </c>
      <c r="D107" s="11"/>
      <c r="E107" s="11">
        <v>16000.0</v>
      </c>
      <c r="F107" s="11">
        <f t="shared" si="8"/>
        <v>16000</v>
      </c>
    </row>
    <row r="108">
      <c r="A108" s="7" t="s">
        <v>102</v>
      </c>
      <c r="B108" s="10">
        <v>513.0</v>
      </c>
      <c r="D108" s="11"/>
      <c r="E108" s="11">
        <v>500.0</v>
      </c>
      <c r="F108" s="11">
        <f t="shared" si="8"/>
        <v>500</v>
      </c>
    </row>
    <row r="109">
      <c r="A109" s="8" t="s">
        <v>103</v>
      </c>
      <c r="B109" s="25">
        <f>SUM(B99:B108)</f>
        <v>63637</v>
      </c>
      <c r="D109" s="21">
        <v>0.0</v>
      </c>
      <c r="E109" s="21">
        <v>60800.0</v>
      </c>
      <c r="F109" s="21">
        <f t="shared" si="8"/>
        <v>60800</v>
      </c>
    </row>
    <row r="110">
      <c r="A110" s="7"/>
      <c r="B110" s="10"/>
      <c r="D110" s="11"/>
      <c r="E110" s="11"/>
    </row>
    <row r="111">
      <c r="A111" s="12" t="s">
        <v>104</v>
      </c>
      <c r="B111" s="10">
        <v>2182.0</v>
      </c>
      <c r="D111" s="11"/>
      <c r="E111" s="11">
        <v>2000.0</v>
      </c>
      <c r="F111" s="11">
        <f t="shared" ref="F111:F115" si="9">D111+E111</f>
        <v>2000</v>
      </c>
    </row>
    <row r="112">
      <c r="A112" s="7" t="s">
        <v>105</v>
      </c>
      <c r="B112" s="10">
        <v>0.0</v>
      </c>
      <c r="D112" s="11"/>
      <c r="E112" s="11"/>
      <c r="F112" s="11">
        <f t="shared" si="9"/>
        <v>0</v>
      </c>
    </row>
    <row r="113">
      <c r="A113" s="7" t="s">
        <v>37</v>
      </c>
      <c r="B113" s="10">
        <v>-30.0</v>
      </c>
      <c r="D113" s="14"/>
      <c r="E113" s="14">
        <v>500.0</v>
      </c>
      <c r="F113" s="14">
        <f t="shared" si="9"/>
        <v>500</v>
      </c>
    </row>
    <row r="114">
      <c r="A114" s="13" t="s">
        <v>106</v>
      </c>
      <c r="B114" s="26">
        <f>B45+B56+B71+B96+B109+B111+B112+B113</f>
        <v>1298230.545</v>
      </c>
      <c r="D114" s="27">
        <v>239772.5</v>
      </c>
      <c r="E114" s="27">
        <v>1218448.1571300002</v>
      </c>
      <c r="F114" s="27">
        <f t="shared" si="9"/>
        <v>1458220.657</v>
      </c>
    </row>
    <row r="115">
      <c r="A115" s="12"/>
      <c r="B115" s="26">
        <f>B28-B114</f>
        <v>-285161.545</v>
      </c>
      <c r="D115" s="16">
        <v>384627.5</v>
      </c>
      <c r="E115" s="28">
        <v>-57648.15713000018</v>
      </c>
      <c r="F115" s="16">
        <f t="shared" si="9"/>
        <v>326979.3429</v>
      </c>
    </row>
    <row r="116">
      <c r="B116" s="10"/>
      <c r="D116" s="11"/>
      <c r="E116" s="11">
        <v>-60000.0</v>
      </c>
    </row>
    <row r="117">
      <c r="B117" s="10"/>
      <c r="D117" s="11"/>
      <c r="E117" s="11"/>
    </row>
    <row r="118"/>
    <row r="119"/>
    <row r="120">
      <c r="A120" s="7" t="s">
        <v>107</v>
      </c>
    </row>
    <row r="121">
      <c r="A121" s="7" t="s">
        <v>108</v>
      </c>
    </row>
    <row r="122">
      <c r="A122" s="7" t="s">
        <v>109</v>
      </c>
    </row>
    <row r="123">
      <c r="A123" s="7" t="s">
        <v>110</v>
      </c>
    </row>
    <row r="124"/>
    <row r="125">
      <c r="A125" s="7" t="s">
        <v>111</v>
      </c>
    </row>
    <row r="126">
      <c r="A126" s="7" t="s">
        <v>112</v>
      </c>
    </row>
    <row r="127">
      <c r="A127" s="7" t="s">
        <v>113</v>
      </c>
    </row>
    <row r="128">
      <c r="A128" s="7" t="s">
        <v>114</v>
      </c>
    </row>
    <row r="129">
      <c r="A129" s="7" t="s">
        <v>115</v>
      </c>
    </row>
    <row r="130">
      <c r="A130" s="7" t="s">
        <v>116</v>
      </c>
    </row>
    <row r="131">
      <c r="A131" s="7" t="s">
        <v>117</v>
      </c>
      <c r="B131" s="11">
        <f>300000+280000</f>
        <v>580000</v>
      </c>
    </row>
    <row r="132">
      <c r="A132" s="7" t="s">
        <v>118</v>
      </c>
      <c r="B132" s="29">
        <f>20000</f>
        <v>20000</v>
      </c>
    </row>
    <row r="133">
      <c r="A133" s="7" t="s">
        <v>119</v>
      </c>
      <c r="B133" s="30">
        <f>(-900*24*24)</f>
        <v>-518400</v>
      </c>
    </row>
    <row r="134">
      <c r="A134" s="7" t="s">
        <v>120</v>
      </c>
      <c r="B134" s="30">
        <f>-55000*2</f>
        <v>-110000</v>
      </c>
    </row>
    <row r="135">
      <c r="A135" s="7" t="s">
        <v>121</v>
      </c>
      <c r="B135" s="31">
        <f>-20000</f>
        <v>-20000</v>
      </c>
    </row>
    <row r="136">
      <c r="B136" s="11">
        <f>SUM(B131:B135)</f>
        <v>-48400</v>
      </c>
      <c r="C136" s="7" t="s">
        <v>122</v>
      </c>
    </row>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30.86"/>
    <col customWidth="1" min="2" max="6" width="16.14"/>
    <col customWidth="1" min="7" max="7" width="39.14"/>
    <col customWidth="1" min="8" max="9" width="16.14"/>
    <col customWidth="1" min="10" max="10" width="10.43"/>
    <col customWidth="1" min="11" max="11" width="52.86"/>
    <col customWidth="1" min="12" max="12" width="15.86"/>
    <col customWidth="1" min="13" max="13" width="11.57"/>
    <col customWidth="1" min="14" max="16" width="9.0"/>
    <col customWidth="1" min="17" max="17" width="7.86"/>
    <col customWidth="1" min="18" max="18" width="9.0"/>
    <col customWidth="1" min="19" max="20" width="10.0"/>
    <col customWidth="1" min="21" max="21" width="9.0"/>
    <col customWidth="1" min="22" max="22" width="10.0"/>
    <col customWidth="1" min="23" max="23" width="7.86"/>
    <col customWidth="1" min="24" max="24" width="12.43"/>
    <col customWidth="1" min="25" max="25" width="9.0"/>
    <col customWidth="1" hidden="1" min="26" max="26" width="10.0"/>
    <col customWidth="1" hidden="1" min="27" max="27" width="9.0"/>
    <col customWidth="1" min="28" max="29" width="9.0"/>
    <col customWidth="1" min="30" max="30" width="10.0"/>
    <col customWidth="1" min="31" max="31" width="16.71"/>
    <col customWidth="1" min="32" max="33" width="8.71"/>
  </cols>
  <sheetData>
    <row r="1">
      <c r="A1" s="1"/>
      <c r="B1" s="2"/>
      <c r="C1" s="2" t="s">
        <v>123</v>
      </c>
      <c r="D1" s="2" t="s">
        <v>124</v>
      </c>
      <c r="E1" s="2" t="s">
        <v>125</v>
      </c>
      <c r="F1" s="2" t="s">
        <v>0</v>
      </c>
      <c r="G1" s="32"/>
      <c r="H1" s="2" t="s">
        <v>1</v>
      </c>
      <c r="I1" s="2" t="s">
        <v>1</v>
      </c>
      <c r="J1" s="2" t="s">
        <v>1</v>
      </c>
      <c r="K1" s="32"/>
      <c r="L1" s="33" t="s">
        <v>126</v>
      </c>
      <c r="M1" s="34"/>
      <c r="N1" s="35" t="s">
        <v>127</v>
      </c>
      <c r="O1" s="36" t="s">
        <v>128</v>
      </c>
      <c r="P1" s="35" t="s">
        <v>129</v>
      </c>
      <c r="Q1" s="37"/>
      <c r="R1" s="38" t="s">
        <v>130</v>
      </c>
      <c r="S1" s="39"/>
      <c r="T1" s="39"/>
      <c r="U1" s="39"/>
      <c r="V1" s="40"/>
      <c r="W1" s="41"/>
      <c r="X1" s="42" t="s">
        <v>131</v>
      </c>
      <c r="Y1" s="39"/>
      <c r="Z1" s="39"/>
      <c r="AA1" s="39"/>
      <c r="AB1" s="39"/>
      <c r="AC1" s="43"/>
      <c r="AD1" s="44"/>
    </row>
    <row r="2">
      <c r="A2" s="5" t="s">
        <v>2</v>
      </c>
      <c r="B2" s="6" t="s">
        <v>132</v>
      </c>
      <c r="C2" s="6" t="s">
        <v>133</v>
      </c>
      <c r="D2" s="6" t="s">
        <v>134</v>
      </c>
      <c r="E2" s="6" t="s">
        <v>135</v>
      </c>
      <c r="F2" s="6" t="s">
        <v>3</v>
      </c>
      <c r="G2" s="45" t="s">
        <v>136</v>
      </c>
      <c r="H2" s="6" t="s">
        <v>4</v>
      </c>
      <c r="I2" s="46" t="s">
        <v>137</v>
      </c>
      <c r="J2" s="47" t="s">
        <v>138</v>
      </c>
      <c r="K2" s="45" t="s">
        <v>139</v>
      </c>
      <c r="L2" s="35" t="s">
        <v>140</v>
      </c>
      <c r="M2" s="35" t="s">
        <v>141</v>
      </c>
      <c r="N2" s="35" t="s">
        <v>4</v>
      </c>
      <c r="O2" s="36" t="s">
        <v>4</v>
      </c>
      <c r="P2" s="35" t="s">
        <v>142</v>
      </c>
      <c r="Q2" s="37" t="s">
        <v>140</v>
      </c>
      <c r="R2" s="37" t="s">
        <v>143</v>
      </c>
      <c r="S2" s="37" t="s">
        <v>144</v>
      </c>
      <c r="T2" s="37" t="s">
        <v>142</v>
      </c>
      <c r="U2" s="37" t="s">
        <v>145</v>
      </c>
      <c r="V2" s="48" t="s">
        <v>146</v>
      </c>
      <c r="W2" s="49" t="s">
        <v>140</v>
      </c>
      <c r="X2" s="49" t="s">
        <v>147</v>
      </c>
      <c r="Y2" s="49" t="s">
        <v>148</v>
      </c>
      <c r="Z2" s="49"/>
      <c r="AA2" s="49"/>
      <c r="AB2" s="49" t="s">
        <v>149</v>
      </c>
      <c r="AC2" s="49" t="s">
        <v>143</v>
      </c>
      <c r="AD2" s="6" t="s">
        <v>150</v>
      </c>
      <c r="AE2" s="7" t="s">
        <v>151</v>
      </c>
    </row>
    <row r="3">
      <c r="A3" s="8" t="s">
        <v>8</v>
      </c>
      <c r="B3" s="9"/>
      <c r="C3" s="9"/>
      <c r="D3" s="9"/>
      <c r="E3" s="9"/>
      <c r="F3" s="9"/>
      <c r="G3" s="50"/>
      <c r="H3" s="9"/>
      <c r="I3" s="9"/>
      <c r="J3" s="50"/>
      <c r="K3" s="50"/>
      <c r="L3" s="35"/>
      <c r="M3" s="35"/>
      <c r="N3" s="35"/>
      <c r="O3" s="35"/>
      <c r="P3" s="35"/>
      <c r="Q3" s="37"/>
      <c r="R3" s="37"/>
      <c r="S3" s="37"/>
      <c r="T3" s="37"/>
      <c r="U3" s="37"/>
      <c r="V3" s="48"/>
      <c r="W3" s="49"/>
      <c r="X3" s="49"/>
      <c r="Y3" s="49"/>
      <c r="Z3" s="49"/>
      <c r="AA3" s="49"/>
      <c r="AB3" s="49"/>
      <c r="AC3" s="49"/>
      <c r="AD3" s="6"/>
      <c r="AE3" s="7"/>
      <c r="AF3" s="12"/>
      <c r="AG3" s="12"/>
      <c r="AH3" s="12"/>
      <c r="AI3" s="12"/>
      <c r="AJ3" s="12"/>
      <c r="AK3" s="12"/>
      <c r="AL3" s="12"/>
      <c r="AM3" s="12"/>
      <c r="AN3" s="12"/>
      <c r="AO3" s="12"/>
      <c r="AP3" s="12"/>
    </row>
    <row r="4">
      <c r="A4" s="7" t="s">
        <v>9</v>
      </c>
      <c r="B4" s="10">
        <v>347308.0</v>
      </c>
      <c r="C4" s="10">
        <v>400000.0</v>
      </c>
      <c r="D4" s="10">
        <v>219683.0</v>
      </c>
      <c r="E4" s="10">
        <v>60000.0</v>
      </c>
      <c r="F4" s="10">
        <f t="shared" ref="F4:F7" si="1">+D4+E4</f>
        <v>279683</v>
      </c>
      <c r="G4" s="51" t="s">
        <v>152</v>
      </c>
      <c r="H4" s="52"/>
      <c r="I4" s="10">
        <f>300000+((50000+120000)*0.5)</f>
        <v>385000</v>
      </c>
      <c r="J4" s="53">
        <f t="shared" ref="J4:J10" si="2">I4+H4</f>
        <v>385000</v>
      </c>
      <c r="K4" s="53"/>
      <c r="L4" s="20"/>
      <c r="M4" s="54">
        <v>385000.0</v>
      </c>
      <c r="N4" s="20"/>
      <c r="O4" s="20"/>
      <c r="P4" s="20"/>
      <c r="Q4" s="20"/>
      <c r="R4" s="20"/>
      <c r="S4" s="20"/>
      <c r="T4" s="20"/>
      <c r="U4" s="20"/>
      <c r="V4" s="55"/>
      <c r="W4" s="20"/>
      <c r="X4" s="20"/>
      <c r="Y4" s="20"/>
      <c r="Z4" s="10"/>
      <c r="AA4" s="10"/>
      <c r="AB4" s="10"/>
      <c r="AC4" s="10"/>
      <c r="AD4" s="56">
        <f t="shared" ref="AD4:AD10" si="3">SUM(L4:AC4)</f>
        <v>385000</v>
      </c>
      <c r="AE4" s="57">
        <f t="shared" ref="AE4:AE30" si="4">+AD4-J4</f>
        <v>0</v>
      </c>
    </row>
    <row r="5">
      <c r="A5" s="7" t="s">
        <v>11</v>
      </c>
      <c r="B5" s="10">
        <v>119500.0</v>
      </c>
      <c r="C5" s="10">
        <f>24000+30000+25000</f>
        <v>79000</v>
      </c>
      <c r="D5" s="10">
        <v>48000.0</v>
      </c>
      <c r="E5" s="10">
        <v>9500.0</v>
      </c>
      <c r="F5" s="10">
        <f t="shared" si="1"/>
        <v>57500</v>
      </c>
      <c r="G5" s="53" t="s">
        <v>153</v>
      </c>
      <c r="H5" s="52"/>
      <c r="I5" s="10">
        <v>54000.0</v>
      </c>
      <c r="J5" s="53">
        <f t="shared" si="2"/>
        <v>54000</v>
      </c>
      <c r="K5" s="53"/>
      <c r="L5" s="29"/>
      <c r="M5" s="58">
        <v>54000.0</v>
      </c>
      <c r="N5" s="29"/>
      <c r="O5" s="29"/>
      <c r="P5" s="29"/>
      <c r="Q5" s="29"/>
      <c r="R5" s="29"/>
      <c r="S5" s="29"/>
      <c r="T5" s="29"/>
      <c r="U5" s="29"/>
      <c r="V5" s="59"/>
      <c r="W5" s="29"/>
      <c r="X5" s="29"/>
      <c r="Y5" s="29"/>
      <c r="Z5" s="60"/>
      <c r="AA5" s="60"/>
      <c r="AB5" s="60"/>
      <c r="AC5" s="60"/>
      <c r="AD5" s="56">
        <f t="shared" si="3"/>
        <v>54000</v>
      </c>
      <c r="AE5" s="57">
        <f t="shared" si="4"/>
        <v>0</v>
      </c>
    </row>
    <row r="6">
      <c r="A6" s="7" t="s">
        <v>12</v>
      </c>
      <c r="B6" s="10">
        <v>430869.0</v>
      </c>
      <c r="C6" s="10">
        <v>415000.0</v>
      </c>
      <c r="D6" s="10">
        <v>271550.0</v>
      </c>
      <c r="E6" s="10">
        <v>50000.0</v>
      </c>
      <c r="F6" s="10">
        <f t="shared" si="1"/>
        <v>321550</v>
      </c>
      <c r="G6" s="53" t="s">
        <v>154</v>
      </c>
      <c r="I6" s="11">
        <f>Grants!C10+Grants!D17+Grants!D33-30000</f>
        <v>465500</v>
      </c>
      <c r="J6" s="53">
        <f t="shared" si="2"/>
        <v>465500</v>
      </c>
      <c r="K6" s="53" t="s">
        <v>155</v>
      </c>
      <c r="L6" s="29"/>
      <c r="M6" s="29"/>
      <c r="N6" s="29"/>
      <c r="O6" s="29"/>
      <c r="P6" s="29"/>
      <c r="Q6" s="29"/>
      <c r="R6" s="29"/>
      <c r="S6" s="29"/>
      <c r="T6" s="29"/>
      <c r="U6" s="29"/>
      <c r="V6" s="59"/>
      <c r="W6" s="29"/>
      <c r="X6" s="29"/>
      <c r="Y6" s="29"/>
      <c r="Z6" s="60"/>
      <c r="AA6" s="60"/>
      <c r="AB6" s="60"/>
      <c r="AC6" s="60"/>
      <c r="AD6" s="56">
        <f t="shared" si="3"/>
        <v>0</v>
      </c>
      <c r="AE6" s="57">
        <f t="shared" si="4"/>
        <v>-465500</v>
      </c>
    </row>
    <row r="7">
      <c r="A7" s="7" t="s">
        <v>14</v>
      </c>
      <c r="B7" s="10">
        <v>111180.0</v>
      </c>
      <c r="C7" s="10">
        <v>55000.0</v>
      </c>
      <c r="D7" s="10">
        <v>44258.0</v>
      </c>
      <c r="E7" s="10">
        <v>2000.0</v>
      </c>
      <c r="F7" s="10">
        <f t="shared" si="1"/>
        <v>46258</v>
      </c>
      <c r="G7" s="53" t="s">
        <v>156</v>
      </c>
      <c r="H7" s="11">
        <f>Grants!C19+Grants!C20+30000</f>
        <v>610000</v>
      </c>
      <c r="I7" s="11">
        <v>0.0</v>
      </c>
      <c r="J7" s="53">
        <f t="shared" si="2"/>
        <v>610000</v>
      </c>
      <c r="K7" s="53" t="s">
        <v>157</v>
      </c>
      <c r="L7" s="29"/>
      <c r="M7" s="29"/>
      <c r="N7" s="58">
        <v>30000.0</v>
      </c>
      <c r="O7" s="58">
        <v>580000.0</v>
      </c>
      <c r="P7" s="29"/>
      <c r="Q7" s="29"/>
      <c r="R7" s="29"/>
      <c r="S7" s="29"/>
      <c r="T7" s="29"/>
      <c r="U7" s="29"/>
      <c r="V7" s="59"/>
      <c r="W7" s="29"/>
      <c r="X7" s="29"/>
      <c r="Y7" s="29"/>
      <c r="Z7" s="60"/>
      <c r="AA7" s="60"/>
      <c r="AB7" s="60"/>
      <c r="AC7" s="60"/>
      <c r="AD7" s="56">
        <f t="shared" si="3"/>
        <v>610000</v>
      </c>
      <c r="AE7" s="57">
        <f t="shared" si="4"/>
        <v>0</v>
      </c>
    </row>
    <row r="8">
      <c r="A8" s="7" t="s">
        <v>16</v>
      </c>
      <c r="B8" s="10"/>
      <c r="C8" s="10"/>
      <c r="D8" s="10"/>
      <c r="E8" s="10"/>
      <c r="F8" s="10"/>
      <c r="G8" s="53"/>
      <c r="H8" s="52">
        <f>200*12*6</f>
        <v>14400</v>
      </c>
      <c r="I8" s="10"/>
      <c r="J8" s="53">
        <f t="shared" si="2"/>
        <v>14400</v>
      </c>
      <c r="K8" s="53" t="s">
        <v>158</v>
      </c>
      <c r="L8" s="29"/>
      <c r="M8" s="29"/>
      <c r="N8" s="58"/>
      <c r="O8" s="58">
        <v>14400.0</v>
      </c>
      <c r="P8" s="29"/>
      <c r="Q8" s="29"/>
      <c r="R8" s="29"/>
      <c r="S8" s="29"/>
      <c r="T8" s="29"/>
      <c r="U8" s="29"/>
      <c r="V8" s="59"/>
      <c r="W8" s="29"/>
      <c r="X8" s="29"/>
      <c r="Y8" s="29"/>
      <c r="Z8" s="60"/>
      <c r="AA8" s="60"/>
      <c r="AB8" s="60"/>
      <c r="AC8" s="60"/>
      <c r="AD8" s="56">
        <f t="shared" si="3"/>
        <v>14400</v>
      </c>
      <c r="AE8" s="57">
        <f t="shared" si="4"/>
        <v>0</v>
      </c>
    </row>
    <row r="9">
      <c r="A9" s="7" t="s">
        <v>18</v>
      </c>
      <c r="B9" s="10">
        <v>12200.0</v>
      </c>
      <c r="C9" s="10">
        <v>0.0</v>
      </c>
      <c r="D9" s="10"/>
      <c r="E9" s="10"/>
      <c r="F9" s="10">
        <f t="shared" ref="F9:F10" si="5">+D9+E9</f>
        <v>0</v>
      </c>
      <c r="G9" s="53"/>
      <c r="H9" s="52"/>
      <c r="I9" s="10"/>
      <c r="J9" s="53">
        <f t="shared" si="2"/>
        <v>0</v>
      </c>
      <c r="K9" s="53"/>
      <c r="L9" s="29"/>
      <c r="M9" s="29"/>
      <c r="N9" s="29"/>
      <c r="O9" s="29"/>
      <c r="P9" s="29"/>
      <c r="Q9" s="29"/>
      <c r="R9" s="29"/>
      <c r="S9" s="29"/>
      <c r="T9" s="29"/>
      <c r="U9" s="29"/>
      <c r="V9" s="59"/>
      <c r="W9" s="29"/>
      <c r="X9" s="29"/>
      <c r="Y9" s="29"/>
      <c r="Z9" s="60"/>
      <c r="AA9" s="60"/>
      <c r="AB9" s="60"/>
      <c r="AC9" s="60"/>
      <c r="AD9" s="56">
        <f t="shared" si="3"/>
        <v>0</v>
      </c>
      <c r="AE9" s="57">
        <f t="shared" si="4"/>
        <v>0</v>
      </c>
    </row>
    <row r="10">
      <c r="A10" s="7" t="s">
        <v>159</v>
      </c>
      <c r="B10" s="10">
        <v>237.0</v>
      </c>
      <c r="C10" s="10">
        <v>0.0</v>
      </c>
      <c r="D10" s="10"/>
      <c r="E10" s="10"/>
      <c r="F10" s="10">
        <f t="shared" si="5"/>
        <v>0</v>
      </c>
      <c r="G10" s="53"/>
      <c r="H10" s="52"/>
      <c r="I10" s="10"/>
      <c r="J10" s="53">
        <f t="shared" si="2"/>
        <v>0</v>
      </c>
      <c r="K10" s="53"/>
      <c r="L10" s="29"/>
      <c r="M10" s="29"/>
      <c r="N10" s="29"/>
      <c r="O10" s="29"/>
      <c r="P10" s="29"/>
      <c r="Q10" s="29"/>
      <c r="R10" s="29"/>
      <c r="S10" s="29"/>
      <c r="T10" s="29"/>
      <c r="U10" s="29"/>
      <c r="V10" s="59"/>
      <c r="W10" s="29"/>
      <c r="X10" s="29"/>
      <c r="Y10" s="29"/>
      <c r="Z10" s="60"/>
      <c r="AA10" s="60"/>
      <c r="AB10" s="60"/>
      <c r="AC10" s="60"/>
      <c r="AD10" s="56">
        <f t="shared" si="3"/>
        <v>0</v>
      </c>
      <c r="AE10" s="57">
        <f t="shared" si="4"/>
        <v>0</v>
      </c>
    </row>
    <row r="11">
      <c r="A11" s="8" t="s">
        <v>19</v>
      </c>
      <c r="B11" s="10"/>
      <c r="C11" s="10"/>
      <c r="D11" s="10"/>
      <c r="E11" s="10"/>
      <c r="F11" s="10"/>
      <c r="G11" s="53"/>
      <c r="H11" s="52"/>
      <c r="I11" s="10"/>
      <c r="J11" s="53"/>
      <c r="K11" s="53"/>
      <c r="L11" s="29"/>
      <c r="M11" s="29"/>
      <c r="N11" s="29"/>
      <c r="O11" s="29"/>
      <c r="P11" s="29"/>
      <c r="Q11" s="29"/>
      <c r="R11" s="29"/>
      <c r="S11" s="29"/>
      <c r="T11" s="29"/>
      <c r="U11" s="29"/>
      <c r="V11" s="59"/>
      <c r="W11" s="29"/>
      <c r="X11" s="29"/>
      <c r="Y11" s="29"/>
      <c r="Z11" s="60"/>
      <c r="AA11" s="60"/>
      <c r="AB11" s="60"/>
      <c r="AC11" s="60"/>
      <c r="AD11" s="56"/>
      <c r="AE11" s="57">
        <f t="shared" si="4"/>
        <v>0</v>
      </c>
      <c r="AF11" s="12"/>
      <c r="AG11" s="12"/>
      <c r="AH11" s="12"/>
      <c r="AI11" s="12"/>
      <c r="AJ11" s="12"/>
      <c r="AK11" s="12"/>
      <c r="AL11" s="12"/>
      <c r="AM11" s="12"/>
      <c r="AN11" s="12"/>
      <c r="AO11" s="12"/>
      <c r="AP11" s="12"/>
    </row>
    <row r="12">
      <c r="A12" s="7" t="s">
        <v>20</v>
      </c>
      <c r="B12" s="10">
        <v>10190.0</v>
      </c>
      <c r="C12" s="10">
        <v>18000.0</v>
      </c>
      <c r="D12" s="10">
        <v>17692.0</v>
      </c>
      <c r="E12" s="10">
        <v>0.0</v>
      </c>
      <c r="F12" s="10">
        <f t="shared" ref="F12:F25" si="6">+D12+E12</f>
        <v>17692</v>
      </c>
      <c r="G12" s="53"/>
      <c r="H12" s="52"/>
      <c r="I12" s="10">
        <v>0.0</v>
      </c>
      <c r="J12" s="53">
        <f t="shared" ref="J12:J15" si="7">I12+H12</f>
        <v>0</v>
      </c>
      <c r="K12" s="53"/>
      <c r="L12" s="29"/>
      <c r="M12" s="29"/>
      <c r="N12" s="29"/>
      <c r="O12" s="29"/>
      <c r="P12" s="29"/>
      <c r="Q12" s="29"/>
      <c r="R12" s="29"/>
      <c r="S12" s="29"/>
      <c r="T12" s="29"/>
      <c r="U12" s="29"/>
      <c r="V12" s="59"/>
      <c r="W12" s="29"/>
      <c r="X12" s="29"/>
      <c r="Y12" s="29"/>
      <c r="Z12" s="60"/>
      <c r="AA12" s="60"/>
      <c r="AB12" s="60"/>
      <c r="AC12" s="60"/>
      <c r="AD12" s="56">
        <f t="shared" ref="AD12:AD15" si="8">SUM(L12:AC12)</f>
        <v>0</v>
      </c>
      <c r="AE12" s="57">
        <f t="shared" si="4"/>
        <v>0</v>
      </c>
    </row>
    <row r="13">
      <c r="A13" s="12" t="s">
        <v>21</v>
      </c>
      <c r="B13" s="10">
        <v>12497.0</v>
      </c>
      <c r="C13" s="10">
        <v>15000.0</v>
      </c>
      <c r="D13" s="10">
        <v>11610.0</v>
      </c>
      <c r="E13" s="10">
        <v>0.0</v>
      </c>
      <c r="F13" s="10">
        <f t="shared" si="6"/>
        <v>11610</v>
      </c>
      <c r="G13" s="53"/>
      <c r="H13" s="52"/>
      <c r="I13" s="10">
        <v>0.0</v>
      </c>
      <c r="J13" s="53">
        <f t="shared" si="7"/>
        <v>0</v>
      </c>
      <c r="K13" s="53" t="s">
        <v>160</v>
      </c>
      <c r="L13" s="29"/>
      <c r="M13" s="29"/>
      <c r="N13" s="29"/>
      <c r="O13" s="29"/>
      <c r="P13" s="29"/>
      <c r="Q13" s="29"/>
      <c r="R13" s="29"/>
      <c r="S13" s="29"/>
      <c r="T13" s="29"/>
      <c r="U13" s="29"/>
      <c r="V13" s="59"/>
      <c r="W13" s="29"/>
      <c r="X13" s="29"/>
      <c r="Y13" s="29"/>
      <c r="Z13" s="60"/>
      <c r="AA13" s="60"/>
      <c r="AB13" s="60"/>
      <c r="AC13" s="60"/>
      <c r="AD13" s="56">
        <f t="shared" si="8"/>
        <v>0</v>
      </c>
      <c r="AE13" s="57">
        <f t="shared" si="4"/>
        <v>0</v>
      </c>
      <c r="AF13" s="12"/>
      <c r="AG13" s="12"/>
    </row>
    <row r="14">
      <c r="A14" s="7" t="s">
        <v>22</v>
      </c>
      <c r="B14" s="10">
        <v>2035.0</v>
      </c>
      <c r="C14" s="10">
        <v>2500.0</v>
      </c>
      <c r="D14" s="10">
        <v>805.0</v>
      </c>
      <c r="E14" s="10">
        <v>0.0</v>
      </c>
      <c r="F14" s="10">
        <f t="shared" si="6"/>
        <v>805</v>
      </c>
      <c r="G14" s="53"/>
      <c r="H14" s="52"/>
      <c r="I14" s="10">
        <v>0.0</v>
      </c>
      <c r="J14" s="53">
        <f t="shared" si="7"/>
        <v>0</v>
      </c>
      <c r="K14" s="53" t="s">
        <v>161</v>
      </c>
      <c r="L14" s="29"/>
      <c r="M14" s="29"/>
      <c r="N14" s="29"/>
      <c r="O14" s="29"/>
      <c r="P14" s="29"/>
      <c r="Q14" s="29"/>
      <c r="R14" s="29"/>
      <c r="S14" s="29"/>
      <c r="T14" s="29"/>
      <c r="U14" s="29"/>
      <c r="V14" s="59"/>
      <c r="W14" s="29"/>
      <c r="X14" s="29"/>
      <c r="Y14" s="29"/>
      <c r="Z14" s="60"/>
      <c r="AA14" s="60"/>
      <c r="AB14" s="60"/>
      <c r="AC14" s="60"/>
      <c r="AD14" s="56">
        <f t="shared" si="8"/>
        <v>0</v>
      </c>
      <c r="AE14" s="57">
        <f t="shared" si="4"/>
        <v>0</v>
      </c>
      <c r="AF14" s="12"/>
      <c r="AG14" s="12"/>
      <c r="AH14" s="12"/>
      <c r="AI14" s="12"/>
      <c r="AJ14" s="12"/>
      <c r="AK14" s="12"/>
      <c r="AL14" s="12"/>
      <c r="AM14" s="12"/>
      <c r="AN14" s="12"/>
      <c r="AO14" s="12"/>
      <c r="AP14" s="12"/>
    </row>
    <row r="15">
      <c r="A15" s="12" t="s">
        <v>23</v>
      </c>
      <c r="B15" s="10"/>
      <c r="C15" s="10">
        <v>10000.0</v>
      </c>
      <c r="D15" s="10"/>
      <c r="E15" s="10">
        <v>0.0</v>
      </c>
      <c r="F15" s="10">
        <f t="shared" si="6"/>
        <v>0</v>
      </c>
      <c r="G15" s="53"/>
      <c r="H15" s="52"/>
      <c r="I15" s="10">
        <v>0.0</v>
      </c>
      <c r="J15" s="53">
        <f t="shared" si="7"/>
        <v>0</v>
      </c>
      <c r="K15" s="53" t="s">
        <v>162</v>
      </c>
      <c r="L15" s="29"/>
      <c r="M15" s="29"/>
      <c r="N15" s="29"/>
      <c r="O15" s="29"/>
      <c r="P15" s="29"/>
      <c r="Q15" s="29"/>
      <c r="R15" s="29"/>
      <c r="S15" s="29"/>
      <c r="T15" s="29"/>
      <c r="U15" s="29"/>
      <c r="V15" s="59"/>
      <c r="W15" s="29"/>
      <c r="X15" s="29"/>
      <c r="Y15" s="29"/>
      <c r="Z15" s="60"/>
      <c r="AA15" s="60"/>
      <c r="AB15" s="60"/>
      <c r="AC15" s="60"/>
      <c r="AD15" s="56">
        <f t="shared" si="8"/>
        <v>0</v>
      </c>
      <c r="AE15" s="57">
        <f t="shared" si="4"/>
        <v>0</v>
      </c>
    </row>
    <row r="16">
      <c r="A16" s="13" t="s">
        <v>24</v>
      </c>
      <c r="B16" s="10"/>
      <c r="C16" s="10"/>
      <c r="D16" s="10"/>
      <c r="E16" s="10"/>
      <c r="F16" s="10">
        <f t="shared" si="6"/>
        <v>0</v>
      </c>
      <c r="G16" s="53"/>
      <c r="H16" s="52"/>
      <c r="I16" s="10"/>
      <c r="J16" s="53"/>
      <c r="K16" s="53"/>
      <c r="L16" s="29"/>
      <c r="M16" s="29"/>
      <c r="N16" s="29"/>
      <c r="O16" s="29"/>
      <c r="P16" s="29"/>
      <c r="Q16" s="29"/>
      <c r="R16" s="29"/>
      <c r="S16" s="29"/>
      <c r="T16" s="29"/>
      <c r="U16" s="29"/>
      <c r="V16" s="59"/>
      <c r="W16" s="29"/>
      <c r="X16" s="29"/>
      <c r="Y16" s="29"/>
      <c r="Z16" s="60"/>
      <c r="AA16" s="60"/>
      <c r="AB16" s="60"/>
      <c r="AC16" s="60"/>
      <c r="AD16" s="56"/>
      <c r="AE16" s="57">
        <f t="shared" si="4"/>
        <v>0</v>
      </c>
    </row>
    <row r="17">
      <c r="A17" s="7" t="s">
        <v>25</v>
      </c>
      <c r="B17" s="10">
        <v>35348.0</v>
      </c>
      <c r="C17" s="10">
        <v>25000.0</v>
      </c>
      <c r="D17" s="10">
        <v>31012.0</v>
      </c>
      <c r="E17" s="10">
        <v>0.0</v>
      </c>
      <c r="F17" s="10">
        <f t="shared" si="6"/>
        <v>31012</v>
      </c>
      <c r="G17" s="53"/>
      <c r="H17" s="52"/>
      <c r="I17" s="10">
        <v>30000.0</v>
      </c>
      <c r="J17" s="53">
        <f t="shared" ref="J17:J30" si="9">I17+H17</f>
        <v>30000</v>
      </c>
      <c r="K17" s="53" t="s">
        <v>163</v>
      </c>
      <c r="L17" s="29"/>
      <c r="M17" s="58">
        <v>30000.0</v>
      </c>
      <c r="N17" s="29"/>
      <c r="O17" s="29"/>
      <c r="P17" s="29"/>
      <c r="Q17" s="29"/>
      <c r="R17" s="29"/>
      <c r="S17" s="29"/>
      <c r="T17" s="29"/>
      <c r="U17" s="29"/>
      <c r="V17" s="59"/>
      <c r="W17" s="29"/>
      <c r="X17" s="29"/>
      <c r="Y17" s="29"/>
      <c r="Z17" s="60"/>
      <c r="AA17" s="60"/>
      <c r="AB17" s="60"/>
      <c r="AC17" s="60"/>
      <c r="AD17" s="56">
        <f t="shared" ref="AD17:AD30" si="10">SUM(L17:AC17)</f>
        <v>30000</v>
      </c>
      <c r="AE17" s="57">
        <f t="shared" si="4"/>
        <v>0</v>
      </c>
    </row>
    <row r="18">
      <c r="A18" s="7" t="s">
        <v>26</v>
      </c>
      <c r="B18" s="10">
        <v>23475.0</v>
      </c>
      <c r="C18" s="10">
        <v>25000.0</v>
      </c>
      <c r="D18" s="10">
        <v>1421.0</v>
      </c>
      <c r="E18" s="10">
        <f>16760-D18</f>
        <v>15339</v>
      </c>
      <c r="F18" s="10">
        <f t="shared" si="6"/>
        <v>16760</v>
      </c>
      <c r="G18" s="53"/>
      <c r="H18" s="52"/>
      <c r="I18" s="10">
        <v>20000.0</v>
      </c>
      <c r="J18" s="53">
        <f t="shared" si="9"/>
        <v>20000</v>
      </c>
      <c r="K18" s="53" t="s">
        <v>164</v>
      </c>
      <c r="L18" s="29"/>
      <c r="M18" s="58">
        <v>20000.0</v>
      </c>
      <c r="N18" s="29"/>
      <c r="O18" s="29"/>
      <c r="P18" s="29"/>
      <c r="Q18" s="29"/>
      <c r="R18" s="29"/>
      <c r="S18" s="29"/>
      <c r="T18" s="29"/>
      <c r="U18" s="29"/>
      <c r="V18" s="59"/>
      <c r="W18" s="29"/>
      <c r="X18" s="29"/>
      <c r="Y18" s="29"/>
      <c r="Z18" s="60"/>
      <c r="AA18" s="60"/>
      <c r="AB18" s="60"/>
      <c r="AC18" s="60"/>
      <c r="AD18" s="56">
        <f t="shared" si="10"/>
        <v>20000</v>
      </c>
      <c r="AE18" s="57">
        <f t="shared" si="4"/>
        <v>0</v>
      </c>
    </row>
    <row r="19">
      <c r="A19" s="7" t="s">
        <v>27</v>
      </c>
      <c r="B19" s="10">
        <v>15790.0</v>
      </c>
      <c r="C19" s="10">
        <v>20700.0</v>
      </c>
      <c r="D19" s="10">
        <v>19999.0</v>
      </c>
      <c r="E19" s="10">
        <v>0.0</v>
      </c>
      <c r="F19" s="10">
        <f t="shared" si="6"/>
        <v>19999</v>
      </c>
      <c r="G19" s="53"/>
      <c r="H19" s="52"/>
      <c r="I19" s="10">
        <v>20000.0</v>
      </c>
      <c r="J19" s="53">
        <f t="shared" si="9"/>
        <v>20000</v>
      </c>
      <c r="K19" s="53" t="s">
        <v>165</v>
      </c>
      <c r="L19" s="29"/>
      <c r="M19" s="58">
        <v>20000.0</v>
      </c>
      <c r="N19" s="29"/>
      <c r="O19" s="29"/>
      <c r="P19" s="29"/>
      <c r="Q19" s="29"/>
      <c r="R19" s="29"/>
      <c r="S19" s="29"/>
      <c r="T19" s="29"/>
      <c r="U19" s="29"/>
      <c r="V19" s="59"/>
      <c r="W19" s="29"/>
      <c r="X19" s="29"/>
      <c r="Y19" s="29"/>
      <c r="Z19" s="60"/>
      <c r="AA19" s="60"/>
      <c r="AB19" s="60"/>
      <c r="AC19" s="60"/>
      <c r="AD19" s="56">
        <f t="shared" si="10"/>
        <v>20000</v>
      </c>
      <c r="AE19" s="57">
        <f t="shared" si="4"/>
        <v>0</v>
      </c>
    </row>
    <row r="20">
      <c r="A20" s="12" t="s">
        <v>28</v>
      </c>
      <c r="B20" s="10">
        <v>45546.0</v>
      </c>
      <c r="C20" s="10">
        <v>35000.0</v>
      </c>
      <c r="D20" s="10">
        <v>55776.0</v>
      </c>
      <c r="E20" s="10">
        <v>0.0</v>
      </c>
      <c r="F20" s="10">
        <f t="shared" si="6"/>
        <v>55776</v>
      </c>
      <c r="G20" s="53"/>
      <c r="H20" s="52"/>
      <c r="I20" s="10">
        <v>40000.0</v>
      </c>
      <c r="J20" s="53">
        <f t="shared" si="9"/>
        <v>40000</v>
      </c>
      <c r="K20" s="53" t="s">
        <v>166</v>
      </c>
      <c r="L20" s="29"/>
      <c r="M20" s="58">
        <v>40000.0</v>
      </c>
      <c r="N20" s="29"/>
      <c r="O20" s="29"/>
      <c r="P20" s="29"/>
      <c r="Q20" s="29"/>
      <c r="R20" s="29"/>
      <c r="S20" s="29"/>
      <c r="T20" s="29"/>
      <c r="U20" s="29"/>
      <c r="V20" s="59"/>
      <c r="W20" s="29"/>
      <c r="X20" s="29"/>
      <c r="Y20" s="29"/>
      <c r="Z20" s="60"/>
      <c r="AA20" s="60"/>
      <c r="AB20" s="60"/>
      <c r="AC20" s="60"/>
      <c r="AD20" s="56">
        <f t="shared" si="10"/>
        <v>40000</v>
      </c>
      <c r="AE20" s="57">
        <f t="shared" si="4"/>
        <v>0</v>
      </c>
    </row>
    <row r="21">
      <c r="A21" s="12" t="s">
        <v>29</v>
      </c>
      <c r="B21" s="10">
        <v>23567.0</v>
      </c>
      <c r="C21" s="10">
        <v>35000.0</v>
      </c>
      <c r="D21" s="10">
        <v>33647.0</v>
      </c>
      <c r="E21" s="10">
        <v>0.0</v>
      </c>
      <c r="F21" s="10">
        <f t="shared" si="6"/>
        <v>33647</v>
      </c>
      <c r="G21" s="53"/>
      <c r="H21" s="52"/>
      <c r="I21" s="10">
        <v>35000.0</v>
      </c>
      <c r="J21" s="53">
        <f t="shared" si="9"/>
        <v>35000</v>
      </c>
      <c r="K21" s="53" t="s">
        <v>167</v>
      </c>
      <c r="L21" s="29"/>
      <c r="M21" s="58">
        <v>35000.0</v>
      </c>
      <c r="N21" s="29"/>
      <c r="O21" s="29"/>
      <c r="P21" s="29"/>
      <c r="Q21" s="29"/>
      <c r="R21" s="29"/>
      <c r="S21" s="29"/>
      <c r="T21" s="29"/>
      <c r="U21" s="29"/>
      <c r="V21" s="59"/>
      <c r="W21" s="29"/>
      <c r="X21" s="29"/>
      <c r="Y21" s="29"/>
      <c r="Z21" s="60"/>
      <c r="AA21" s="60"/>
      <c r="AB21" s="60"/>
      <c r="AC21" s="60"/>
      <c r="AD21" s="56">
        <f t="shared" si="10"/>
        <v>35000</v>
      </c>
      <c r="AE21" s="57">
        <f t="shared" si="4"/>
        <v>0</v>
      </c>
      <c r="AF21" s="12"/>
      <c r="AG21" s="12"/>
    </row>
    <row r="22" ht="15.75" customHeight="1">
      <c r="A22" s="12" t="s">
        <v>30</v>
      </c>
      <c r="B22" s="10">
        <v>20613.0</v>
      </c>
      <c r="C22" s="10">
        <v>20000.0</v>
      </c>
      <c r="D22" s="10">
        <v>0.0</v>
      </c>
      <c r="E22" s="61">
        <v>33072.0</v>
      </c>
      <c r="F22" s="10">
        <f t="shared" si="6"/>
        <v>33072</v>
      </c>
      <c r="G22" s="53"/>
      <c r="H22" s="52"/>
      <c r="I22" s="10">
        <v>0.0</v>
      </c>
      <c r="J22" s="53">
        <f t="shared" si="9"/>
        <v>0</v>
      </c>
      <c r="K22" s="53" t="s">
        <v>168</v>
      </c>
      <c r="L22" s="29"/>
      <c r="M22" s="58"/>
      <c r="N22" s="29"/>
      <c r="O22" s="29"/>
      <c r="P22" s="29"/>
      <c r="Q22" s="29"/>
      <c r="R22" s="29"/>
      <c r="S22" s="29"/>
      <c r="T22" s="29"/>
      <c r="U22" s="29"/>
      <c r="V22" s="59"/>
      <c r="W22" s="29"/>
      <c r="X22" s="29"/>
      <c r="Y22" s="29"/>
      <c r="Z22" s="60"/>
      <c r="AA22" s="60"/>
      <c r="AB22" s="60"/>
      <c r="AC22" s="60"/>
      <c r="AD22" s="56">
        <f t="shared" si="10"/>
        <v>0</v>
      </c>
      <c r="AE22" s="57">
        <f t="shared" si="4"/>
        <v>0</v>
      </c>
      <c r="AF22" s="12"/>
      <c r="AG22" s="12"/>
    </row>
    <row r="23" ht="15.75" customHeight="1">
      <c r="A23" s="12" t="s">
        <v>31</v>
      </c>
      <c r="B23" s="10">
        <v>48955.0</v>
      </c>
      <c r="C23" s="10">
        <v>42000.0</v>
      </c>
      <c r="D23" s="10">
        <v>42453.0</v>
      </c>
      <c r="E23" s="10">
        <v>0.0</v>
      </c>
      <c r="F23" s="10">
        <f t="shared" si="6"/>
        <v>42453</v>
      </c>
      <c r="G23" s="53"/>
      <c r="H23" s="52"/>
      <c r="I23" s="10">
        <v>42000.0</v>
      </c>
      <c r="J23" s="53">
        <f t="shared" si="9"/>
        <v>42000</v>
      </c>
      <c r="K23" s="53"/>
      <c r="L23" s="29"/>
      <c r="M23" s="58">
        <v>42000.0</v>
      </c>
      <c r="N23" s="29"/>
      <c r="O23" s="29"/>
      <c r="P23" s="29"/>
      <c r="Q23" s="29"/>
      <c r="R23" s="29"/>
      <c r="S23" s="29"/>
      <c r="T23" s="29"/>
      <c r="U23" s="29"/>
      <c r="V23" s="59"/>
      <c r="W23" s="29"/>
      <c r="X23" s="29"/>
      <c r="Y23" s="29"/>
      <c r="Z23" s="60"/>
      <c r="AA23" s="60"/>
      <c r="AB23" s="60"/>
      <c r="AC23" s="60"/>
      <c r="AD23" s="56">
        <f t="shared" si="10"/>
        <v>42000</v>
      </c>
      <c r="AE23" s="57">
        <f t="shared" si="4"/>
        <v>0</v>
      </c>
      <c r="AF23" s="12"/>
      <c r="AG23" s="12"/>
    </row>
    <row r="24" ht="15.75" hidden="1" customHeight="1">
      <c r="A24" s="12" t="s">
        <v>169</v>
      </c>
      <c r="B24" s="10">
        <v>1312.0</v>
      </c>
      <c r="C24" s="10">
        <v>0.0</v>
      </c>
      <c r="D24" s="10"/>
      <c r="E24" s="10"/>
      <c r="F24" s="10">
        <f t="shared" si="6"/>
        <v>0</v>
      </c>
      <c r="G24" s="53"/>
      <c r="H24" s="52"/>
      <c r="I24" s="10"/>
      <c r="J24" s="53">
        <f t="shared" si="9"/>
        <v>0</v>
      </c>
      <c r="K24" s="53"/>
      <c r="L24" s="29"/>
      <c r="M24" s="29"/>
      <c r="N24" s="29"/>
      <c r="O24" s="29"/>
      <c r="P24" s="29"/>
      <c r="Q24" s="29"/>
      <c r="R24" s="29"/>
      <c r="S24" s="29"/>
      <c r="T24" s="29"/>
      <c r="U24" s="29"/>
      <c r="V24" s="59"/>
      <c r="W24" s="29"/>
      <c r="X24" s="29"/>
      <c r="Y24" s="29"/>
      <c r="Z24" s="60"/>
      <c r="AA24" s="60"/>
      <c r="AB24" s="60"/>
      <c r="AC24" s="60"/>
      <c r="AD24" s="56">
        <f t="shared" si="10"/>
        <v>0</v>
      </c>
      <c r="AE24" s="57">
        <f t="shared" si="4"/>
        <v>0</v>
      </c>
      <c r="AF24" s="12"/>
      <c r="AG24" s="12"/>
    </row>
    <row r="25" ht="15.75" hidden="1" customHeight="1">
      <c r="A25" s="12" t="s">
        <v>170</v>
      </c>
      <c r="B25" s="10">
        <v>220.0</v>
      </c>
      <c r="C25" s="10">
        <v>0.0</v>
      </c>
      <c r="D25" s="10"/>
      <c r="E25" s="10"/>
      <c r="F25" s="10">
        <f t="shared" si="6"/>
        <v>0</v>
      </c>
      <c r="G25" s="53"/>
      <c r="H25" s="52"/>
      <c r="I25" s="10"/>
      <c r="J25" s="53">
        <f t="shared" si="9"/>
        <v>0</v>
      </c>
      <c r="K25" s="53"/>
      <c r="L25" s="29"/>
      <c r="M25" s="29"/>
      <c r="N25" s="29"/>
      <c r="O25" s="29"/>
      <c r="P25" s="29"/>
      <c r="Q25" s="29"/>
      <c r="R25" s="29"/>
      <c r="S25" s="29"/>
      <c r="T25" s="29"/>
      <c r="U25" s="29"/>
      <c r="V25" s="59"/>
      <c r="W25" s="29"/>
      <c r="X25" s="29"/>
      <c r="Y25" s="29"/>
      <c r="Z25" s="60"/>
      <c r="AA25" s="60"/>
      <c r="AB25" s="60"/>
      <c r="AC25" s="60"/>
      <c r="AD25" s="56">
        <f t="shared" si="10"/>
        <v>0</v>
      </c>
      <c r="AE25" s="57">
        <f t="shared" si="4"/>
        <v>0</v>
      </c>
      <c r="AF25" s="12"/>
      <c r="AG25" s="12"/>
    </row>
    <row r="26" ht="15.75" customHeight="1">
      <c r="A26" s="7" t="s">
        <v>32</v>
      </c>
      <c r="B26" s="10"/>
      <c r="C26" s="10"/>
      <c r="D26" s="10"/>
      <c r="E26" s="10"/>
      <c r="F26" s="10"/>
      <c r="G26" s="53"/>
      <c r="H26" s="52"/>
      <c r="I26" s="62">
        <v>25000.0</v>
      </c>
      <c r="J26" s="53">
        <f t="shared" si="9"/>
        <v>25000</v>
      </c>
      <c r="K26" s="53" t="s">
        <v>171</v>
      </c>
      <c r="L26" s="29"/>
      <c r="M26" s="58">
        <v>25000.0</v>
      </c>
      <c r="N26" s="29"/>
      <c r="O26" s="29"/>
      <c r="P26" s="29"/>
      <c r="Q26" s="29"/>
      <c r="R26" s="29"/>
      <c r="S26" s="29"/>
      <c r="T26" s="29"/>
      <c r="U26" s="29"/>
      <c r="V26" s="59"/>
      <c r="W26" s="29"/>
      <c r="X26" s="29"/>
      <c r="Y26" s="29"/>
      <c r="Z26" s="60"/>
      <c r="AA26" s="60"/>
      <c r="AB26" s="60"/>
      <c r="AC26" s="60"/>
      <c r="AD26" s="56">
        <f t="shared" si="10"/>
        <v>25000</v>
      </c>
      <c r="AE26" s="57">
        <f t="shared" si="4"/>
        <v>0</v>
      </c>
    </row>
    <row r="27" ht="15.75" customHeight="1">
      <c r="A27" s="7" t="s">
        <v>34</v>
      </c>
      <c r="B27" s="10">
        <v>16197.0</v>
      </c>
      <c r="C27" s="10">
        <v>22000.0</v>
      </c>
      <c r="D27" s="10">
        <v>1000.0</v>
      </c>
      <c r="E27" s="10">
        <v>33300.0</v>
      </c>
      <c r="F27" s="10">
        <f t="shared" ref="F27:F30" si="11">+D27+E27</f>
        <v>34300</v>
      </c>
      <c r="G27" s="53"/>
      <c r="H27" s="52"/>
      <c r="I27" s="10">
        <v>34300.0</v>
      </c>
      <c r="J27" s="53">
        <f t="shared" si="9"/>
        <v>34300</v>
      </c>
      <c r="K27" s="53" t="s">
        <v>172</v>
      </c>
      <c r="L27" s="29"/>
      <c r="M27" s="58">
        <v>34300.0</v>
      </c>
      <c r="N27" s="29"/>
      <c r="O27" s="29"/>
      <c r="P27" s="29"/>
      <c r="Q27" s="29"/>
      <c r="R27" s="29"/>
      <c r="S27" s="29"/>
      <c r="T27" s="29"/>
      <c r="U27" s="29"/>
      <c r="V27" s="59"/>
      <c r="W27" s="29"/>
      <c r="X27" s="29"/>
      <c r="Y27" s="29"/>
      <c r="Z27" s="60"/>
      <c r="AA27" s="60"/>
      <c r="AB27" s="60"/>
      <c r="AC27" s="60"/>
      <c r="AD27" s="56">
        <f t="shared" si="10"/>
        <v>34300</v>
      </c>
      <c r="AE27" s="57">
        <f t="shared" si="4"/>
        <v>0</v>
      </c>
    </row>
    <row r="28" ht="15.75" customHeight="1">
      <c r="A28" s="7" t="s">
        <v>35</v>
      </c>
      <c r="B28" s="10">
        <v>598.0</v>
      </c>
      <c r="C28" s="10">
        <v>500.0</v>
      </c>
      <c r="D28" s="10">
        <v>2273.0</v>
      </c>
      <c r="E28" s="10">
        <v>200.0</v>
      </c>
      <c r="F28" s="10">
        <f t="shared" si="11"/>
        <v>2473</v>
      </c>
      <c r="G28" s="53"/>
      <c r="H28" s="52"/>
      <c r="I28" s="10">
        <v>2500.0</v>
      </c>
      <c r="J28" s="53">
        <f t="shared" si="9"/>
        <v>2500</v>
      </c>
      <c r="K28" s="53"/>
      <c r="L28" s="58">
        <v>2500.0</v>
      </c>
      <c r="M28" s="29"/>
      <c r="N28" s="29"/>
      <c r="O28" s="29"/>
      <c r="P28" s="29"/>
      <c r="Q28" s="29"/>
      <c r="R28" s="29"/>
      <c r="S28" s="29"/>
      <c r="T28" s="29"/>
      <c r="U28" s="29"/>
      <c r="V28" s="59"/>
      <c r="W28" s="29"/>
      <c r="X28" s="29"/>
      <c r="Y28" s="29"/>
      <c r="Z28" s="60"/>
      <c r="AA28" s="60"/>
      <c r="AB28" s="60"/>
      <c r="AC28" s="60"/>
      <c r="AD28" s="56">
        <f t="shared" si="10"/>
        <v>2500</v>
      </c>
      <c r="AE28" s="57">
        <f t="shared" si="4"/>
        <v>0</v>
      </c>
    </row>
    <row r="29" ht="15.75" customHeight="1">
      <c r="A29" s="7" t="s">
        <v>36</v>
      </c>
      <c r="B29" s="10">
        <v>1573.0</v>
      </c>
      <c r="C29" s="10">
        <v>2000.0</v>
      </c>
      <c r="D29" s="10">
        <v>5379.0</v>
      </c>
      <c r="E29" s="10">
        <v>3000.0</v>
      </c>
      <c r="F29" s="10">
        <f t="shared" si="11"/>
        <v>8379</v>
      </c>
      <c r="G29" s="53"/>
      <c r="H29" s="52"/>
      <c r="I29" s="10">
        <v>7500.0</v>
      </c>
      <c r="J29" s="53">
        <f t="shared" si="9"/>
        <v>7500</v>
      </c>
      <c r="K29" s="53"/>
      <c r="L29" s="58">
        <v>7500.0</v>
      </c>
      <c r="M29" s="29"/>
      <c r="N29" s="29"/>
      <c r="O29" s="29"/>
      <c r="P29" s="29"/>
      <c r="Q29" s="29"/>
      <c r="R29" s="29"/>
      <c r="S29" s="29"/>
      <c r="T29" s="29"/>
      <c r="U29" s="29"/>
      <c r="V29" s="59"/>
      <c r="W29" s="29"/>
      <c r="X29" s="29"/>
      <c r="Y29" s="29"/>
      <c r="Z29" s="60"/>
      <c r="AA29" s="60"/>
      <c r="AB29" s="60"/>
      <c r="AC29" s="60"/>
      <c r="AD29" s="56">
        <f t="shared" si="10"/>
        <v>7500</v>
      </c>
      <c r="AE29" s="57">
        <f t="shared" si="4"/>
        <v>0</v>
      </c>
    </row>
    <row r="30" ht="15.75" customHeight="1">
      <c r="A30" s="7" t="s">
        <v>37</v>
      </c>
      <c r="B30" s="10">
        <v>75.0</v>
      </c>
      <c r="C30" s="10">
        <v>150.0</v>
      </c>
      <c r="D30" s="10">
        <v>100.0</v>
      </c>
      <c r="E30" s="10">
        <v>0.0</v>
      </c>
      <c r="F30" s="10">
        <f t="shared" si="11"/>
        <v>100</v>
      </c>
      <c r="G30" s="53"/>
      <c r="H30" s="52"/>
      <c r="I30" s="10">
        <v>0.0</v>
      </c>
      <c r="J30" s="53">
        <f t="shared" si="9"/>
        <v>0</v>
      </c>
      <c r="K30" s="53"/>
      <c r="L30" s="29"/>
      <c r="M30" s="29"/>
      <c r="N30" s="29"/>
      <c r="O30" s="29"/>
      <c r="P30" s="29"/>
      <c r="Q30" s="29"/>
      <c r="R30" s="29"/>
      <c r="S30" s="29"/>
      <c r="T30" s="29"/>
      <c r="U30" s="29"/>
      <c r="V30" s="59"/>
      <c r="W30" s="29"/>
      <c r="X30" s="29"/>
      <c r="Y30" s="29"/>
      <c r="Z30" s="60"/>
      <c r="AA30" s="60"/>
      <c r="AB30" s="60"/>
      <c r="AC30" s="60"/>
      <c r="AD30" s="56">
        <f t="shared" si="10"/>
        <v>0</v>
      </c>
      <c r="AE30" s="57">
        <f t="shared" si="4"/>
        <v>0</v>
      </c>
    </row>
    <row r="31" ht="15.75" customHeight="1">
      <c r="A31" s="8" t="s">
        <v>38</v>
      </c>
      <c r="B31" s="15">
        <f t="shared" ref="B31:F31" si="12">SUM(B4:B30)</f>
        <v>1279285</v>
      </c>
      <c r="C31" s="15">
        <f t="shared" si="12"/>
        <v>1221850</v>
      </c>
      <c r="D31" s="15">
        <f t="shared" si="12"/>
        <v>806658</v>
      </c>
      <c r="E31" s="15">
        <f t="shared" si="12"/>
        <v>206411</v>
      </c>
      <c r="F31" s="15">
        <f t="shared" si="12"/>
        <v>1013069</v>
      </c>
      <c r="G31" s="63"/>
      <c r="H31" s="15">
        <f t="shared" ref="H31:J31" si="13">SUM(H4:H30)</f>
        <v>624400</v>
      </c>
      <c r="I31" s="15">
        <f t="shared" si="13"/>
        <v>1160800</v>
      </c>
      <c r="J31" s="15">
        <f t="shared" si="13"/>
        <v>1785200</v>
      </c>
      <c r="K31" s="63"/>
      <c r="L31" s="64">
        <f t="shared" ref="L31:N31" si="14">SUM(L4:L30)</f>
        <v>10000</v>
      </c>
      <c r="M31" s="64">
        <f t="shared" si="14"/>
        <v>685300</v>
      </c>
      <c r="N31" s="64">
        <f t="shared" si="14"/>
        <v>30000</v>
      </c>
      <c r="O31" s="64"/>
      <c r="P31" s="64">
        <f t="shared" ref="P31:AD31" si="15">SUM(P4:P30)</f>
        <v>0</v>
      </c>
      <c r="Q31" s="64">
        <f t="shared" si="15"/>
        <v>0</v>
      </c>
      <c r="R31" s="64">
        <f t="shared" si="15"/>
        <v>0</v>
      </c>
      <c r="S31" s="64">
        <f t="shared" si="15"/>
        <v>0</v>
      </c>
      <c r="T31" s="64">
        <f t="shared" si="15"/>
        <v>0</v>
      </c>
      <c r="U31" s="64">
        <f t="shared" si="15"/>
        <v>0</v>
      </c>
      <c r="V31" s="65">
        <f t="shared" si="15"/>
        <v>0</v>
      </c>
      <c r="W31" s="64">
        <f t="shared" si="15"/>
        <v>0</v>
      </c>
      <c r="X31" s="64">
        <f t="shared" si="15"/>
        <v>0</v>
      </c>
      <c r="Y31" s="64">
        <f t="shared" si="15"/>
        <v>0</v>
      </c>
      <c r="Z31" s="64">
        <f t="shared" si="15"/>
        <v>0</v>
      </c>
      <c r="AA31" s="64">
        <f t="shared" si="15"/>
        <v>0</v>
      </c>
      <c r="AB31" s="64">
        <f t="shared" si="15"/>
        <v>0</v>
      </c>
      <c r="AC31" s="64">
        <f t="shared" si="15"/>
        <v>0</v>
      </c>
      <c r="AD31" s="64">
        <f t="shared" si="15"/>
        <v>1319700</v>
      </c>
      <c r="AE31" s="57"/>
    </row>
    <row r="32" ht="15.75" customHeight="1">
      <c r="A32" s="12"/>
      <c r="B32" s="17"/>
      <c r="C32" s="17"/>
      <c r="D32" s="17"/>
      <c r="E32" s="17"/>
      <c r="F32" s="17"/>
      <c r="G32" s="50"/>
      <c r="H32" s="66"/>
      <c r="I32" s="17"/>
      <c r="J32" s="50"/>
      <c r="K32" s="50"/>
      <c r="L32" s="67"/>
      <c r="M32" s="67"/>
      <c r="N32" s="67"/>
      <c r="O32" s="67"/>
      <c r="P32" s="67"/>
      <c r="Q32" s="67"/>
      <c r="R32" s="67"/>
      <c r="S32" s="67"/>
      <c r="T32" s="67"/>
      <c r="U32" s="67"/>
      <c r="V32" s="68"/>
      <c r="W32" s="67"/>
      <c r="X32" s="67"/>
      <c r="Y32" s="67"/>
      <c r="Z32" s="67"/>
      <c r="AA32" s="67"/>
      <c r="AB32" s="67"/>
      <c r="AC32" s="67"/>
      <c r="AD32" s="67"/>
      <c r="AE32" s="57"/>
      <c r="AF32" s="12"/>
      <c r="AG32" s="12"/>
      <c r="AH32" s="12"/>
      <c r="AI32" s="12"/>
      <c r="AJ32" s="12"/>
      <c r="AK32" s="12"/>
      <c r="AL32" s="12"/>
      <c r="AM32" s="12"/>
      <c r="AN32" s="12"/>
      <c r="AO32" s="12"/>
      <c r="AP32" s="12"/>
    </row>
    <row r="33" ht="15.75" customHeight="1">
      <c r="A33" s="12"/>
      <c r="B33" s="17"/>
      <c r="C33" s="17"/>
      <c r="D33" s="17"/>
      <c r="E33" s="17"/>
      <c r="F33" s="17"/>
      <c r="H33" s="66"/>
      <c r="I33" s="17"/>
      <c r="J33" s="50"/>
      <c r="K33" s="50"/>
      <c r="L33" s="67"/>
      <c r="M33" s="67"/>
      <c r="N33" s="67"/>
      <c r="O33" s="67"/>
      <c r="P33" s="67"/>
      <c r="Q33" s="67"/>
      <c r="R33" s="67"/>
      <c r="S33" s="67"/>
      <c r="T33" s="67"/>
      <c r="U33" s="67"/>
      <c r="V33" s="68"/>
      <c r="W33" s="67"/>
      <c r="X33" s="67"/>
      <c r="Y33" s="67"/>
      <c r="Z33" s="67"/>
      <c r="AA33" s="67"/>
      <c r="AB33" s="67"/>
      <c r="AC33" s="67"/>
      <c r="AD33" s="67"/>
      <c r="AE33" s="57"/>
      <c r="AF33" s="12"/>
      <c r="AG33" s="12"/>
      <c r="AH33" s="12"/>
      <c r="AI33" s="12"/>
      <c r="AJ33" s="12"/>
      <c r="AK33" s="12"/>
      <c r="AL33" s="12"/>
      <c r="AM33" s="12"/>
      <c r="AN33" s="12"/>
      <c r="AO33" s="12"/>
      <c r="AP33" s="12"/>
    </row>
    <row r="34" ht="15.75" customHeight="1">
      <c r="A34" s="13" t="s">
        <v>39</v>
      </c>
      <c r="B34" s="18"/>
      <c r="C34" s="18"/>
      <c r="D34" s="18"/>
      <c r="E34" s="18"/>
      <c r="F34" s="18"/>
      <c r="G34" s="53"/>
      <c r="H34" s="69"/>
      <c r="I34" s="18"/>
      <c r="J34" s="53"/>
      <c r="K34" s="53"/>
      <c r="L34" s="60"/>
      <c r="M34" s="60"/>
      <c r="N34" s="60"/>
      <c r="O34" s="60"/>
      <c r="P34" s="60"/>
      <c r="Q34" s="60"/>
      <c r="R34" s="60"/>
      <c r="S34" s="60"/>
      <c r="T34" s="60"/>
      <c r="U34" s="60"/>
      <c r="V34" s="70"/>
      <c r="W34" s="60"/>
      <c r="X34" s="60"/>
      <c r="Y34" s="60"/>
      <c r="Z34" s="60"/>
      <c r="AA34" s="60"/>
      <c r="AB34" s="60"/>
      <c r="AC34" s="60"/>
      <c r="AD34" s="60"/>
      <c r="AE34" s="57">
        <f>+AD34-C34</f>
        <v>0</v>
      </c>
    </row>
    <row r="35" ht="15.75" customHeight="1">
      <c r="A35" s="7" t="s">
        <v>40</v>
      </c>
      <c r="B35" s="10">
        <v>375615.0</v>
      </c>
      <c r="C35" s="57">
        <v>578686.0</v>
      </c>
      <c r="D35" s="57">
        <v>407906.0</v>
      </c>
      <c r="E35" s="57">
        <f>21706*5</f>
        <v>108530</v>
      </c>
      <c r="F35" s="10">
        <f t="shared" ref="F35:F38" si="16">+D35+E35</f>
        <v>516436</v>
      </c>
      <c r="G35" s="53" t="s">
        <v>173</v>
      </c>
      <c r="H35" s="11">
        <f>Payroll!C44</f>
        <v>57172.5</v>
      </c>
      <c r="I35" s="57">
        <f>Payroll!I23-H35</f>
        <v>578625.52</v>
      </c>
      <c r="J35" s="53">
        <f t="shared" ref="J35:J38" si="17">I35+H35</f>
        <v>635798.02</v>
      </c>
      <c r="K35" s="71" t="s">
        <v>174</v>
      </c>
      <c r="L35" s="72"/>
      <c r="M35" s="60"/>
      <c r="N35" s="60"/>
      <c r="O35" s="60"/>
      <c r="P35" s="60"/>
      <c r="Q35" s="60"/>
      <c r="R35" s="60"/>
      <c r="S35" s="60"/>
      <c r="T35" s="60"/>
      <c r="U35" s="60"/>
      <c r="V35" s="70"/>
      <c r="W35" s="60"/>
      <c r="X35" s="60"/>
      <c r="Y35" s="60"/>
      <c r="Z35" s="60"/>
      <c r="AA35" s="60"/>
      <c r="AB35" s="60"/>
      <c r="AC35" s="60"/>
      <c r="AD35" s="56">
        <f t="shared" ref="AD35:AD38" si="18">SUM(L35:AC35)</f>
        <v>0</v>
      </c>
      <c r="AE35" s="57">
        <f t="shared" ref="AE35:AE45" si="19">+AD35-J35</f>
        <v>-635798.02</v>
      </c>
    </row>
    <row r="36" ht="15.75" customHeight="1">
      <c r="A36" s="7" t="s">
        <v>42</v>
      </c>
      <c r="B36" s="10">
        <v>27617.0</v>
      </c>
      <c r="C36" s="20">
        <v>43692.0</v>
      </c>
      <c r="D36" s="20">
        <v>30702.0</v>
      </c>
      <c r="E36" s="20">
        <f>+E35*0.0765</f>
        <v>8302.545</v>
      </c>
      <c r="F36" s="10">
        <f t="shared" si="16"/>
        <v>39004.545</v>
      </c>
      <c r="G36" s="53"/>
      <c r="H36" s="73"/>
      <c r="I36" s="20">
        <f>Payroll!K23-H36</f>
        <v>48638.54853</v>
      </c>
      <c r="J36" s="53">
        <f t="shared" si="17"/>
        <v>48638.54853</v>
      </c>
      <c r="K36" s="71"/>
      <c r="L36" s="72"/>
      <c r="M36" s="60"/>
      <c r="N36" s="60"/>
      <c r="O36" s="60"/>
      <c r="P36" s="60"/>
      <c r="Q36" s="60"/>
      <c r="R36" s="60"/>
      <c r="S36" s="60"/>
      <c r="T36" s="60"/>
      <c r="U36" s="60"/>
      <c r="V36" s="70"/>
      <c r="W36" s="60"/>
      <c r="X36" s="60"/>
      <c r="Y36" s="60"/>
      <c r="Z36" s="60"/>
      <c r="AA36" s="60"/>
      <c r="AB36" s="60"/>
      <c r="AC36" s="60"/>
      <c r="AD36" s="56">
        <f t="shared" si="18"/>
        <v>0</v>
      </c>
      <c r="AE36" s="57">
        <f t="shared" si="19"/>
        <v>-48638.54853</v>
      </c>
      <c r="AF36" s="74"/>
      <c r="AG36" s="75"/>
      <c r="AH36" s="75"/>
    </row>
    <row r="37" ht="15.75" customHeight="1">
      <c r="A37" s="7" t="s">
        <v>43</v>
      </c>
      <c r="B37" s="10">
        <v>47741.0</v>
      </c>
      <c r="C37" s="20">
        <f>69003+15926</f>
        <v>84929</v>
      </c>
      <c r="D37" s="20">
        <v>52995.0</v>
      </c>
      <c r="E37" s="20">
        <f>4600*3</f>
        <v>13800</v>
      </c>
      <c r="F37" s="10">
        <f t="shared" si="16"/>
        <v>66795</v>
      </c>
      <c r="G37" s="53"/>
      <c r="H37" s="73"/>
      <c r="I37" s="20">
        <f>Payroll!L23+Payroll!M23-H37</f>
        <v>100434.8086</v>
      </c>
      <c r="J37" s="53">
        <f t="shared" si="17"/>
        <v>100434.8086</v>
      </c>
      <c r="K37" s="71"/>
      <c r="L37" s="72"/>
      <c r="M37" s="60"/>
      <c r="N37" s="60"/>
      <c r="O37" s="60"/>
      <c r="P37" s="60"/>
      <c r="Q37" s="60"/>
      <c r="R37" s="60"/>
      <c r="S37" s="60"/>
      <c r="T37" s="60"/>
      <c r="U37" s="60"/>
      <c r="V37" s="70"/>
      <c r="W37" s="60"/>
      <c r="X37" s="60"/>
      <c r="Y37" s="60"/>
      <c r="Z37" s="60"/>
      <c r="AA37" s="60"/>
      <c r="AB37" s="60"/>
      <c r="AC37" s="60"/>
      <c r="AD37" s="56">
        <f t="shared" si="18"/>
        <v>0</v>
      </c>
      <c r="AE37" s="57">
        <f t="shared" si="19"/>
        <v>-100434.8086</v>
      </c>
    </row>
    <row r="38" ht="15.75" customHeight="1">
      <c r="A38" s="7" t="s">
        <v>44</v>
      </c>
      <c r="B38" s="10">
        <v>2135.0</v>
      </c>
      <c r="C38" s="20">
        <v>3000.0</v>
      </c>
      <c r="D38" s="20">
        <v>2718.0</v>
      </c>
      <c r="E38" s="20">
        <f>5636-2718</f>
        <v>2918</v>
      </c>
      <c r="F38" s="10">
        <f t="shared" si="16"/>
        <v>5636</v>
      </c>
      <c r="G38" s="53"/>
      <c r="H38" s="73"/>
      <c r="I38" s="20">
        <v>6000.0</v>
      </c>
      <c r="J38" s="53">
        <f t="shared" si="17"/>
        <v>6000</v>
      </c>
      <c r="K38" s="71" t="s">
        <v>175</v>
      </c>
      <c r="L38" s="72"/>
      <c r="M38" s="60"/>
      <c r="N38" s="60"/>
      <c r="O38" s="60"/>
      <c r="P38" s="60"/>
      <c r="Q38" s="60"/>
      <c r="R38" s="60"/>
      <c r="S38" s="60"/>
      <c r="T38" s="60"/>
      <c r="U38" s="60"/>
      <c r="V38" s="70"/>
      <c r="W38" s="60"/>
      <c r="X38" s="60"/>
      <c r="Y38" s="60"/>
      <c r="Z38" s="60"/>
      <c r="AA38" s="60"/>
      <c r="AB38" s="60"/>
      <c r="AC38" s="60"/>
      <c r="AD38" s="56">
        <f t="shared" si="18"/>
        <v>0</v>
      </c>
      <c r="AE38" s="57">
        <f t="shared" si="19"/>
        <v>-6000</v>
      </c>
    </row>
    <row r="39" ht="15.75" customHeight="1">
      <c r="A39" s="12"/>
      <c r="B39" s="19">
        <f t="shared" ref="B39:F39" si="20">SUM(B35:B38)</f>
        <v>453108</v>
      </c>
      <c r="C39" s="19">
        <f t="shared" si="20"/>
        <v>710307</v>
      </c>
      <c r="D39" s="19">
        <f t="shared" si="20"/>
        <v>494321</v>
      </c>
      <c r="E39" s="19">
        <f t="shared" si="20"/>
        <v>133550.545</v>
      </c>
      <c r="F39" s="19">
        <f t="shared" si="20"/>
        <v>627871.545</v>
      </c>
      <c r="G39" s="76"/>
      <c r="H39" s="19">
        <f t="shared" ref="H39:J39" si="21">SUM(H35:H38)</f>
        <v>57172.5</v>
      </c>
      <c r="I39" s="19">
        <f t="shared" si="21"/>
        <v>733698.8771</v>
      </c>
      <c r="J39" s="19">
        <f t="shared" si="21"/>
        <v>790871.3771</v>
      </c>
      <c r="K39" s="76"/>
      <c r="L39" s="77">
        <f t="shared" ref="L39:M39" si="22">SUM(L35:L38)</f>
        <v>0</v>
      </c>
      <c r="M39" s="77">
        <f t="shared" si="22"/>
        <v>0</v>
      </c>
      <c r="N39" s="77"/>
      <c r="O39" s="77"/>
      <c r="P39" s="77">
        <f t="shared" ref="P39:AD39" si="23">SUM(P35:P38)</f>
        <v>0</v>
      </c>
      <c r="Q39" s="77">
        <f t="shared" si="23"/>
        <v>0</v>
      </c>
      <c r="R39" s="77">
        <f t="shared" si="23"/>
        <v>0</v>
      </c>
      <c r="S39" s="77">
        <f t="shared" si="23"/>
        <v>0</v>
      </c>
      <c r="T39" s="77">
        <f t="shared" si="23"/>
        <v>0</v>
      </c>
      <c r="U39" s="77">
        <f t="shared" si="23"/>
        <v>0</v>
      </c>
      <c r="V39" s="77">
        <f t="shared" si="23"/>
        <v>0</v>
      </c>
      <c r="W39" s="77">
        <f t="shared" si="23"/>
        <v>0</v>
      </c>
      <c r="X39" s="77">
        <f t="shared" si="23"/>
        <v>0</v>
      </c>
      <c r="Y39" s="77">
        <f t="shared" si="23"/>
        <v>0</v>
      </c>
      <c r="Z39" s="77">
        <f t="shared" si="23"/>
        <v>0</v>
      </c>
      <c r="AA39" s="77">
        <f t="shared" si="23"/>
        <v>0</v>
      </c>
      <c r="AB39" s="77">
        <f t="shared" si="23"/>
        <v>0</v>
      </c>
      <c r="AC39" s="77">
        <f t="shared" si="23"/>
        <v>0</v>
      </c>
      <c r="AD39" s="77">
        <f t="shared" si="23"/>
        <v>0</v>
      </c>
      <c r="AE39" s="57">
        <f t="shared" si="19"/>
        <v>-790871.3771</v>
      </c>
    </row>
    <row r="40" ht="15.75" customHeight="1">
      <c r="A40" s="12" t="s">
        <v>45</v>
      </c>
      <c r="B40" s="10">
        <v>3510.0</v>
      </c>
      <c r="C40" s="20">
        <v>5000.0</v>
      </c>
      <c r="D40" s="20">
        <v>2400.0</v>
      </c>
      <c r="E40" s="20">
        <f>360*3</f>
        <v>1080</v>
      </c>
      <c r="F40" s="10">
        <f t="shared" ref="F40:F45" si="24">+D40+E40</f>
        <v>3480</v>
      </c>
      <c r="G40" s="53"/>
      <c r="H40" s="73"/>
      <c r="I40" s="20">
        <f>360*12</f>
        <v>4320</v>
      </c>
      <c r="J40" s="53">
        <f t="shared" ref="J40:J45" si="25">I40+H40</f>
        <v>4320</v>
      </c>
      <c r="K40" s="71" t="s">
        <v>176</v>
      </c>
      <c r="L40" s="78"/>
      <c r="M40" s="78"/>
      <c r="N40" s="78"/>
      <c r="O40" s="78"/>
      <c r="P40" s="78"/>
      <c r="Q40" s="78"/>
      <c r="R40" s="78"/>
      <c r="S40" s="78"/>
      <c r="T40" s="78"/>
      <c r="U40" s="78"/>
      <c r="V40" s="79">
        <v>4320.0</v>
      </c>
      <c r="W40" s="78"/>
      <c r="X40" s="78"/>
      <c r="Y40" s="78"/>
      <c r="Z40" s="78"/>
      <c r="AA40" s="78"/>
      <c r="AB40" s="78"/>
      <c r="AC40" s="78"/>
      <c r="AD40" s="56">
        <f t="shared" ref="AD40:AD45" si="26">SUM(L40:AC40)</f>
        <v>4320</v>
      </c>
      <c r="AE40" s="57">
        <f t="shared" si="19"/>
        <v>0</v>
      </c>
    </row>
    <row r="41" ht="15.75" customHeight="1">
      <c r="A41" s="7" t="s">
        <v>46</v>
      </c>
      <c r="B41" s="10">
        <v>11887.0</v>
      </c>
      <c r="C41" s="20">
        <v>15000.0</v>
      </c>
      <c r="D41" s="20">
        <v>20353.0</v>
      </c>
      <c r="E41" s="20">
        <f>2000*3</f>
        <v>6000</v>
      </c>
      <c r="F41" s="10">
        <f t="shared" si="24"/>
        <v>26353</v>
      </c>
      <c r="G41" s="53" t="s">
        <v>177</v>
      </c>
      <c r="H41" s="73"/>
      <c r="I41" s="20">
        <f>(1200*9)+(1000*12)</f>
        <v>22800</v>
      </c>
      <c r="J41" s="53">
        <f t="shared" si="25"/>
        <v>22800</v>
      </c>
      <c r="K41" s="71" t="s">
        <v>178</v>
      </c>
      <c r="L41" s="80">
        <v>12000.0</v>
      </c>
      <c r="M41" s="78"/>
      <c r="N41" s="78"/>
      <c r="O41" s="78"/>
      <c r="P41" s="78"/>
      <c r="Q41" s="78"/>
      <c r="R41" s="78"/>
      <c r="S41" s="78"/>
      <c r="T41" s="78"/>
      <c r="U41" s="78"/>
      <c r="V41" s="81"/>
      <c r="W41" s="78"/>
      <c r="X41" s="78"/>
      <c r="Y41" s="78">
        <f>1200*9</f>
        <v>10800</v>
      </c>
      <c r="Z41" s="78"/>
      <c r="AA41" s="78"/>
      <c r="AB41" s="78"/>
      <c r="AC41" s="78"/>
      <c r="AD41" s="56">
        <f t="shared" si="26"/>
        <v>22800</v>
      </c>
      <c r="AE41" s="57">
        <f t="shared" si="19"/>
        <v>0</v>
      </c>
      <c r="AF41" s="12"/>
      <c r="AG41" s="12"/>
      <c r="AH41" s="12"/>
      <c r="AI41" s="12"/>
      <c r="AJ41" s="12"/>
      <c r="AK41" s="12"/>
      <c r="AL41" s="12"/>
      <c r="AM41" s="12"/>
      <c r="AN41" s="12"/>
      <c r="AO41" s="12"/>
      <c r="AP41" s="12"/>
    </row>
    <row r="42" ht="15.75" customHeight="1">
      <c r="A42" s="12" t="s">
        <v>47</v>
      </c>
      <c r="B42" s="10">
        <v>2143.0</v>
      </c>
      <c r="C42" s="20">
        <v>2500.0</v>
      </c>
      <c r="D42" s="20">
        <v>2109.0</v>
      </c>
      <c r="E42" s="20">
        <v>1095.0</v>
      </c>
      <c r="F42" s="10">
        <f t="shared" si="24"/>
        <v>3204</v>
      </c>
      <c r="G42" s="53" t="s">
        <v>179</v>
      </c>
      <c r="H42" s="73"/>
      <c r="I42" s="20">
        <v>3000.0</v>
      </c>
      <c r="J42" s="53">
        <f t="shared" si="25"/>
        <v>3000</v>
      </c>
      <c r="K42" s="71" t="s">
        <v>180</v>
      </c>
      <c r="L42" s="80">
        <v>3000.0</v>
      </c>
      <c r="M42" s="78"/>
      <c r="N42" s="78"/>
      <c r="O42" s="78"/>
      <c r="P42" s="78"/>
      <c r="Q42" s="78"/>
      <c r="R42" s="78"/>
      <c r="S42" s="78"/>
      <c r="T42" s="78"/>
      <c r="U42" s="78"/>
      <c r="V42" s="81"/>
      <c r="W42" s="78"/>
      <c r="X42" s="78"/>
      <c r="Y42" s="78"/>
      <c r="Z42" s="78"/>
      <c r="AA42" s="78"/>
      <c r="AB42" s="78"/>
      <c r="AC42" s="78"/>
      <c r="AD42" s="56">
        <f t="shared" si="26"/>
        <v>3000</v>
      </c>
      <c r="AE42" s="57">
        <f t="shared" si="19"/>
        <v>0</v>
      </c>
    </row>
    <row r="43" ht="15.75" customHeight="1">
      <c r="A43" s="7" t="s">
        <v>48</v>
      </c>
      <c r="B43" s="10">
        <v>8010.0</v>
      </c>
      <c r="C43" s="71">
        <v>18000.0</v>
      </c>
      <c r="D43" s="71">
        <v>18010.0</v>
      </c>
      <c r="E43" s="71">
        <v>0.0</v>
      </c>
      <c r="F43" s="10">
        <f t="shared" si="24"/>
        <v>18010</v>
      </c>
      <c r="G43" s="53"/>
      <c r="H43" s="82"/>
      <c r="I43" s="71">
        <v>0.0</v>
      </c>
      <c r="J43" s="53">
        <f t="shared" si="25"/>
        <v>0</v>
      </c>
      <c r="K43" s="71" t="s">
        <v>181</v>
      </c>
      <c r="L43" s="78"/>
      <c r="M43" s="78"/>
      <c r="N43" s="78"/>
      <c r="O43" s="78"/>
      <c r="P43" s="78"/>
      <c r="Q43" s="78"/>
      <c r="R43" s="78"/>
      <c r="S43" s="78"/>
      <c r="T43" s="78"/>
      <c r="U43" s="78"/>
      <c r="V43" s="81"/>
      <c r="W43" s="78"/>
      <c r="X43" s="78"/>
      <c r="Y43" s="78"/>
      <c r="Z43" s="78"/>
      <c r="AA43" s="78"/>
      <c r="AB43" s="78"/>
      <c r="AC43" s="78"/>
      <c r="AD43" s="56">
        <f t="shared" si="26"/>
        <v>0</v>
      </c>
      <c r="AE43" s="57">
        <f t="shared" si="19"/>
        <v>0</v>
      </c>
    </row>
    <row r="44" ht="15.75" customHeight="1">
      <c r="A44" s="7" t="s">
        <v>49</v>
      </c>
      <c r="B44" s="10">
        <v>8535.0</v>
      </c>
      <c r="C44" s="20">
        <v>35000.0</v>
      </c>
      <c r="D44" s="20">
        <v>26235.0</v>
      </c>
      <c r="E44" s="83">
        <f>32230-D44</f>
        <v>5995</v>
      </c>
      <c r="F44" s="10">
        <f t="shared" si="24"/>
        <v>32230</v>
      </c>
      <c r="G44" s="53" t="s">
        <v>182</v>
      </c>
      <c r="H44" s="73"/>
      <c r="I44" s="20">
        <v>0.0</v>
      </c>
      <c r="J44" s="53">
        <f t="shared" si="25"/>
        <v>0</v>
      </c>
      <c r="K44" s="71" t="s">
        <v>183</v>
      </c>
      <c r="L44" s="78"/>
      <c r="M44" s="78"/>
      <c r="N44" s="78"/>
      <c r="O44" s="78"/>
      <c r="P44" s="78"/>
      <c r="Q44" s="78"/>
      <c r="R44" s="78"/>
      <c r="S44" s="78"/>
      <c r="T44" s="78"/>
      <c r="U44" s="78"/>
      <c r="V44" s="81"/>
      <c r="W44" s="78"/>
      <c r="X44" s="78"/>
      <c r="Y44" s="78"/>
      <c r="Z44" s="78"/>
      <c r="AA44" s="78"/>
      <c r="AB44" s="78"/>
      <c r="AC44" s="78"/>
      <c r="AD44" s="56">
        <f t="shared" si="26"/>
        <v>0</v>
      </c>
      <c r="AE44" s="57">
        <f t="shared" si="19"/>
        <v>0</v>
      </c>
    </row>
    <row r="45" ht="15.75" customHeight="1">
      <c r="A45" s="7" t="s">
        <v>50</v>
      </c>
      <c r="B45" s="10">
        <v>4409.0</v>
      </c>
      <c r="C45" s="20">
        <v>5000.0</v>
      </c>
      <c r="D45" s="20">
        <v>192.0</v>
      </c>
      <c r="E45" s="20">
        <v>0.0</v>
      </c>
      <c r="F45" s="10">
        <f t="shared" si="24"/>
        <v>192</v>
      </c>
      <c r="G45" s="53"/>
      <c r="H45" s="84"/>
      <c r="I45" s="20">
        <v>500.0</v>
      </c>
      <c r="J45" s="53">
        <f t="shared" si="25"/>
        <v>500</v>
      </c>
      <c r="K45" s="71"/>
      <c r="L45" s="78"/>
      <c r="M45" s="78"/>
      <c r="N45" s="78"/>
      <c r="O45" s="78"/>
      <c r="P45" s="78"/>
      <c r="Q45" s="80">
        <v>250.0</v>
      </c>
      <c r="R45" s="78"/>
      <c r="S45" s="78"/>
      <c r="T45" s="78"/>
      <c r="U45" s="78"/>
      <c r="V45" s="81"/>
      <c r="W45" s="80">
        <v>250.0</v>
      </c>
      <c r="X45" s="78"/>
      <c r="Y45" s="78"/>
      <c r="Z45" s="78"/>
      <c r="AA45" s="78"/>
      <c r="AB45" s="78"/>
      <c r="AC45" s="78"/>
      <c r="AD45" s="56">
        <f t="shared" si="26"/>
        <v>500</v>
      </c>
      <c r="AE45" s="57">
        <f t="shared" si="19"/>
        <v>0</v>
      </c>
    </row>
    <row r="46" ht="15.75" customHeight="1">
      <c r="A46" s="7"/>
      <c r="B46" s="10"/>
      <c r="C46" s="20"/>
      <c r="D46" s="20"/>
      <c r="E46" s="20"/>
      <c r="F46" s="20"/>
      <c r="G46" s="71"/>
      <c r="H46" s="73"/>
      <c r="I46" s="20"/>
      <c r="J46" s="71"/>
      <c r="K46" s="71"/>
      <c r="L46" s="85"/>
      <c r="M46" s="56"/>
      <c r="N46" s="56"/>
      <c r="O46" s="56"/>
      <c r="P46" s="56"/>
      <c r="Q46" s="56"/>
      <c r="R46" s="56"/>
      <c r="S46" s="56"/>
      <c r="T46" s="56"/>
      <c r="U46" s="56"/>
      <c r="V46" s="56"/>
      <c r="W46" s="56"/>
      <c r="X46" s="56"/>
      <c r="Y46" s="56"/>
      <c r="Z46" s="56"/>
      <c r="AA46" s="56"/>
      <c r="AB46" s="56"/>
      <c r="AC46" s="56"/>
      <c r="AD46" s="56"/>
      <c r="AE46" s="57"/>
      <c r="AF46" s="12"/>
      <c r="AG46" s="12"/>
      <c r="AH46" s="12"/>
      <c r="AI46" s="12"/>
      <c r="AJ46" s="12"/>
      <c r="AK46" s="12"/>
      <c r="AL46" s="12"/>
      <c r="AM46" s="12"/>
      <c r="AN46" s="12"/>
      <c r="AO46" s="12"/>
      <c r="AP46" s="12"/>
    </row>
    <row r="47" ht="15.75" customHeight="1">
      <c r="A47" s="12"/>
      <c r="B47" s="19">
        <f t="shared" ref="B47:F47" si="27">SUM(B40:B45)</f>
        <v>38494</v>
      </c>
      <c r="C47" s="19">
        <f t="shared" si="27"/>
        <v>80500</v>
      </c>
      <c r="D47" s="19">
        <f t="shared" si="27"/>
        <v>69299</v>
      </c>
      <c r="E47" s="19">
        <f t="shared" si="27"/>
        <v>14170</v>
      </c>
      <c r="F47" s="19">
        <f t="shared" si="27"/>
        <v>83469</v>
      </c>
      <c r="G47" s="76"/>
      <c r="H47" s="19">
        <f t="shared" ref="H47:J47" si="28">SUM(H40:H45)</f>
        <v>0</v>
      </c>
      <c r="I47" s="19">
        <f t="shared" si="28"/>
        <v>30620</v>
      </c>
      <c r="J47" s="19">
        <f t="shared" si="28"/>
        <v>30620</v>
      </c>
      <c r="K47" s="76"/>
      <c r="L47" s="19">
        <f t="shared" ref="L47:M47" si="29">SUM(L40:L45)</f>
        <v>15000</v>
      </c>
      <c r="M47" s="19">
        <f t="shared" si="29"/>
        <v>0</v>
      </c>
      <c r="N47" s="19"/>
      <c r="O47" s="19"/>
      <c r="P47" s="19">
        <f t="shared" ref="P47:AD47" si="30">SUM(P40:P45)</f>
        <v>0</v>
      </c>
      <c r="Q47" s="19">
        <f t="shared" si="30"/>
        <v>250</v>
      </c>
      <c r="R47" s="19">
        <f t="shared" si="30"/>
        <v>0</v>
      </c>
      <c r="S47" s="19">
        <f t="shared" si="30"/>
        <v>0</v>
      </c>
      <c r="T47" s="19">
        <f t="shared" si="30"/>
        <v>0</v>
      </c>
      <c r="U47" s="19">
        <f t="shared" si="30"/>
        <v>0</v>
      </c>
      <c r="V47" s="19">
        <f t="shared" si="30"/>
        <v>4320</v>
      </c>
      <c r="W47" s="19">
        <f t="shared" si="30"/>
        <v>250</v>
      </c>
      <c r="X47" s="19">
        <f t="shared" si="30"/>
        <v>0</v>
      </c>
      <c r="Y47" s="19">
        <f t="shared" si="30"/>
        <v>10800</v>
      </c>
      <c r="Z47" s="19">
        <f t="shared" si="30"/>
        <v>0</v>
      </c>
      <c r="AA47" s="19">
        <f t="shared" si="30"/>
        <v>0</v>
      </c>
      <c r="AB47" s="19">
        <f t="shared" si="30"/>
        <v>0</v>
      </c>
      <c r="AC47" s="19">
        <f t="shared" si="30"/>
        <v>0</v>
      </c>
      <c r="AD47" s="19">
        <f t="shared" si="30"/>
        <v>30620</v>
      </c>
      <c r="AE47" s="19"/>
    </row>
    <row r="48" ht="15.75" customHeight="1">
      <c r="A48" s="13" t="s">
        <v>51</v>
      </c>
      <c r="B48" s="22">
        <f t="shared" ref="B48:F48" si="31">+B39+B47</f>
        <v>491602</v>
      </c>
      <c r="C48" s="22">
        <f t="shared" si="31"/>
        <v>790807</v>
      </c>
      <c r="D48" s="22">
        <f t="shared" si="31"/>
        <v>563620</v>
      </c>
      <c r="E48" s="22">
        <f t="shared" si="31"/>
        <v>147720.545</v>
      </c>
      <c r="F48" s="22">
        <f t="shared" si="31"/>
        <v>711340.545</v>
      </c>
      <c r="G48" s="86"/>
      <c r="H48" s="22">
        <f t="shared" ref="H48:J48" si="32">+H39+H47</f>
        <v>57172.5</v>
      </c>
      <c r="I48" s="22">
        <f t="shared" si="32"/>
        <v>764318.8771</v>
      </c>
      <c r="J48" s="22">
        <f t="shared" si="32"/>
        <v>821491.3771</v>
      </c>
      <c r="K48" s="86"/>
      <c r="L48" s="87">
        <f t="shared" ref="L48:M48" si="33">+L47+L39</f>
        <v>15000</v>
      </c>
      <c r="M48" s="87">
        <f t="shared" si="33"/>
        <v>0</v>
      </c>
      <c r="N48" s="87"/>
      <c r="O48" s="87"/>
      <c r="P48" s="87">
        <f t="shared" ref="P48:AD48" si="34">+P47+P39</f>
        <v>0</v>
      </c>
      <c r="Q48" s="87">
        <f t="shared" si="34"/>
        <v>250</v>
      </c>
      <c r="R48" s="87">
        <f t="shared" si="34"/>
        <v>0</v>
      </c>
      <c r="S48" s="87">
        <f t="shared" si="34"/>
        <v>0</v>
      </c>
      <c r="T48" s="87">
        <f t="shared" si="34"/>
        <v>0</v>
      </c>
      <c r="U48" s="87">
        <f t="shared" si="34"/>
        <v>0</v>
      </c>
      <c r="V48" s="88">
        <f t="shared" si="34"/>
        <v>4320</v>
      </c>
      <c r="W48" s="87">
        <f t="shared" si="34"/>
        <v>250</v>
      </c>
      <c r="X48" s="87">
        <f t="shared" si="34"/>
        <v>0</v>
      </c>
      <c r="Y48" s="87">
        <f t="shared" si="34"/>
        <v>10800</v>
      </c>
      <c r="Z48" s="87">
        <f t="shared" si="34"/>
        <v>0</v>
      </c>
      <c r="AA48" s="87">
        <f t="shared" si="34"/>
        <v>0</v>
      </c>
      <c r="AB48" s="87">
        <f t="shared" si="34"/>
        <v>0</v>
      </c>
      <c r="AC48" s="87">
        <f t="shared" si="34"/>
        <v>0</v>
      </c>
      <c r="AD48" s="87">
        <f t="shared" si="34"/>
        <v>30620</v>
      </c>
      <c r="AE48" s="57"/>
    </row>
    <row r="49" ht="15.75" customHeight="1">
      <c r="A49" s="12"/>
      <c r="B49" s="18"/>
      <c r="C49" s="18"/>
      <c r="D49" s="18"/>
      <c r="E49" s="18"/>
      <c r="F49" s="18"/>
      <c r="G49" s="53"/>
      <c r="H49" s="69"/>
      <c r="I49" s="18"/>
      <c r="J49" s="53"/>
      <c r="K49" s="53"/>
      <c r="L49" s="29"/>
      <c r="M49" s="60"/>
      <c r="N49" s="60"/>
      <c r="O49" s="60"/>
      <c r="P49" s="60"/>
      <c r="Q49" s="60"/>
      <c r="R49" s="60"/>
      <c r="S49" s="60"/>
      <c r="T49" s="60"/>
      <c r="U49" s="60"/>
      <c r="V49" s="70"/>
      <c r="W49" s="60"/>
      <c r="X49" s="60"/>
      <c r="Y49" s="60"/>
      <c r="Z49" s="60"/>
      <c r="AA49" s="60"/>
      <c r="AB49" s="60"/>
      <c r="AC49" s="60"/>
      <c r="AD49" s="60"/>
      <c r="AE49" s="57"/>
    </row>
    <row r="50" ht="15.75" customHeight="1">
      <c r="A50" s="13" t="s">
        <v>52</v>
      </c>
      <c r="B50" s="10"/>
      <c r="C50" s="10"/>
      <c r="D50" s="10"/>
      <c r="E50" s="10"/>
      <c r="F50" s="10"/>
      <c r="G50" s="53"/>
      <c r="H50" s="52"/>
      <c r="I50" s="10"/>
      <c r="J50" s="53"/>
      <c r="K50" s="53"/>
      <c r="L50" s="29"/>
      <c r="M50" s="56"/>
      <c r="N50" s="56"/>
      <c r="O50" s="56"/>
      <c r="P50" s="56"/>
      <c r="Q50" s="78"/>
      <c r="R50" s="78"/>
      <c r="S50" s="78"/>
      <c r="T50" s="78"/>
      <c r="U50" s="78"/>
      <c r="V50" s="81"/>
      <c r="W50" s="78"/>
      <c r="X50" s="78"/>
      <c r="Y50" s="78"/>
      <c r="Z50" s="78"/>
      <c r="AA50" s="56"/>
      <c r="AB50" s="56"/>
      <c r="AC50" s="56"/>
      <c r="AD50" s="56"/>
      <c r="AE50" s="57"/>
      <c r="AF50" s="12"/>
    </row>
    <row r="51" ht="15.75" customHeight="1">
      <c r="A51" s="7" t="s">
        <v>53</v>
      </c>
      <c r="B51" s="10">
        <v>77266.0</v>
      </c>
      <c r="C51" s="10">
        <f>94290+600</f>
        <v>94890</v>
      </c>
      <c r="D51" s="10">
        <v>70831.0</v>
      </c>
      <c r="E51" s="10">
        <f>(7858*3)+714</f>
        <v>24288</v>
      </c>
      <c r="F51" s="10">
        <f t="shared" ref="F51:F58" si="35">+D51+E51</f>
        <v>95119</v>
      </c>
      <c r="G51" s="53"/>
      <c r="H51" s="52">
        <v>129600.0</v>
      </c>
      <c r="I51" s="10">
        <f>(4300*12)+(3595.19*12)</f>
        <v>94742.28</v>
      </c>
      <c r="J51" s="53">
        <f t="shared" ref="J51:J58" si="36">I51+H51</f>
        <v>224342.28</v>
      </c>
      <c r="K51" s="53" t="s">
        <v>184</v>
      </c>
      <c r="L51" s="89"/>
      <c r="M51" s="90"/>
      <c r="N51" s="90"/>
      <c r="O51" s="91">
        <f>10800*6</f>
        <v>64800</v>
      </c>
      <c r="P51" s="90"/>
      <c r="Q51" s="91">
        <v>51600.0</v>
      </c>
      <c r="R51" s="90"/>
      <c r="S51" s="90"/>
      <c r="T51" s="90"/>
      <c r="U51" s="90"/>
      <c r="V51" s="92"/>
      <c r="W51" s="91">
        <v>43142.0</v>
      </c>
      <c r="X51" s="80">
        <v>36000.0</v>
      </c>
      <c r="Y51" s="78"/>
      <c r="Z51" s="78"/>
      <c r="AA51" s="78"/>
      <c r="AB51" s="78"/>
      <c r="AC51" s="78"/>
      <c r="AD51" s="56">
        <f t="shared" ref="AD51:AD58" si="37">SUM(L51:AC51)</f>
        <v>195542</v>
      </c>
      <c r="AE51" s="57">
        <f t="shared" ref="AE51:AE58" si="38">+AD51-J51</f>
        <v>-28800.28</v>
      </c>
      <c r="AF51" s="12"/>
    </row>
    <row r="52" ht="15.75" customHeight="1">
      <c r="A52" s="7" t="s">
        <v>55</v>
      </c>
      <c r="B52" s="10">
        <v>7318.0</v>
      </c>
      <c r="C52" s="10">
        <v>7300.0</v>
      </c>
      <c r="D52" s="10">
        <v>7242.0</v>
      </c>
      <c r="E52" s="10">
        <v>0.0</v>
      </c>
      <c r="F52" s="10">
        <f t="shared" si="35"/>
        <v>7242</v>
      </c>
      <c r="G52" s="53"/>
      <c r="H52" s="52"/>
      <c r="I52" s="10">
        <v>7300.0</v>
      </c>
      <c r="J52" s="53">
        <f t="shared" si="36"/>
        <v>7300</v>
      </c>
      <c r="K52" s="53"/>
      <c r="L52" s="89"/>
      <c r="M52" s="90"/>
      <c r="N52" s="90"/>
      <c r="O52" s="90"/>
      <c r="P52" s="90"/>
      <c r="Q52" s="91">
        <v>7300.0</v>
      </c>
      <c r="R52" s="90"/>
      <c r="S52" s="90"/>
      <c r="T52" s="90"/>
      <c r="U52" s="90"/>
      <c r="V52" s="92"/>
      <c r="W52" s="90"/>
      <c r="X52" s="78"/>
      <c r="Y52" s="78"/>
      <c r="Z52" s="78"/>
      <c r="AA52" s="78"/>
      <c r="AB52" s="78"/>
      <c r="AC52" s="78"/>
      <c r="AD52" s="56">
        <f t="shared" si="37"/>
        <v>7300</v>
      </c>
      <c r="AE52" s="57">
        <f t="shared" si="38"/>
        <v>0</v>
      </c>
      <c r="AF52" s="12"/>
      <c r="AG52" s="12"/>
      <c r="AH52" s="12"/>
      <c r="AI52" s="12"/>
      <c r="AJ52" s="12"/>
      <c r="AK52" s="12"/>
      <c r="AL52" s="12"/>
      <c r="AM52" s="12"/>
      <c r="AN52" s="12"/>
      <c r="AO52" s="12"/>
      <c r="AP52" s="12"/>
    </row>
    <row r="53" ht="15.75" customHeight="1">
      <c r="A53" s="7" t="s">
        <v>56</v>
      </c>
      <c r="B53" s="10">
        <v>21719.0</v>
      </c>
      <c r="C53" s="10">
        <f>40000+26551+8500+4000+2000+5000</f>
        <v>86051</v>
      </c>
      <c r="D53" s="10">
        <v>31691.0</v>
      </c>
      <c r="E53" s="10">
        <v>850.0</v>
      </c>
      <c r="F53" s="10">
        <f t="shared" si="35"/>
        <v>32541</v>
      </c>
      <c r="G53" s="53" t="s">
        <v>185</v>
      </c>
      <c r="H53" s="52"/>
      <c r="I53" s="10">
        <v>5000.0</v>
      </c>
      <c r="J53" s="53">
        <f t="shared" si="36"/>
        <v>5000</v>
      </c>
      <c r="K53" s="53" t="s">
        <v>186</v>
      </c>
      <c r="L53" s="93">
        <v>5000.0</v>
      </c>
      <c r="M53" s="90"/>
      <c r="N53" s="90"/>
      <c r="O53" s="90"/>
      <c r="P53" s="90"/>
      <c r="Q53" s="94"/>
      <c r="R53" s="90"/>
      <c r="S53" s="90"/>
      <c r="T53" s="90"/>
      <c r="U53" s="90"/>
      <c r="V53" s="92"/>
      <c r="W53" s="90"/>
      <c r="X53" s="78"/>
      <c r="Y53" s="78"/>
      <c r="Z53" s="78"/>
      <c r="AA53" s="78"/>
      <c r="AB53" s="78"/>
      <c r="AC53" s="78"/>
      <c r="AD53" s="56">
        <f t="shared" si="37"/>
        <v>5000</v>
      </c>
      <c r="AE53" s="57">
        <f t="shared" si="38"/>
        <v>0</v>
      </c>
      <c r="AF53" s="12"/>
    </row>
    <row r="54" ht="15.75" customHeight="1">
      <c r="A54" s="12" t="s">
        <v>57</v>
      </c>
      <c r="B54" s="10">
        <v>7232.0</v>
      </c>
      <c r="C54" s="10">
        <f>21886+5000</f>
        <v>26886</v>
      </c>
      <c r="D54" s="10">
        <v>25016.0</v>
      </c>
      <c r="E54" s="10">
        <f>1160*3</f>
        <v>3480</v>
      </c>
      <c r="F54" s="10">
        <f t="shared" si="35"/>
        <v>28496</v>
      </c>
      <c r="G54" s="53" t="s">
        <v>187</v>
      </c>
      <c r="H54" s="52"/>
      <c r="I54" s="10">
        <v>14000.0</v>
      </c>
      <c r="J54" s="53">
        <f t="shared" si="36"/>
        <v>14000</v>
      </c>
      <c r="K54" s="53" t="s">
        <v>188</v>
      </c>
      <c r="L54" s="89"/>
      <c r="M54" s="90"/>
      <c r="N54" s="90"/>
      <c r="O54" s="90"/>
      <c r="P54" s="90"/>
      <c r="Q54" s="91">
        <v>7000.0</v>
      </c>
      <c r="R54" s="90"/>
      <c r="S54" s="90"/>
      <c r="T54" s="90"/>
      <c r="U54" s="90"/>
      <c r="V54" s="92"/>
      <c r="W54" s="91">
        <v>7000.0</v>
      </c>
      <c r="X54" s="78"/>
      <c r="Y54" s="78"/>
      <c r="Z54" s="78"/>
      <c r="AA54" s="78"/>
      <c r="AB54" s="78"/>
      <c r="AC54" s="78"/>
      <c r="AD54" s="56">
        <f t="shared" si="37"/>
        <v>14000</v>
      </c>
      <c r="AE54" s="57">
        <f t="shared" si="38"/>
        <v>0</v>
      </c>
      <c r="AF54" s="12"/>
    </row>
    <row r="55" ht="15.75" customHeight="1">
      <c r="A55" s="7" t="s">
        <v>58</v>
      </c>
      <c r="B55" s="10">
        <v>9233.0</v>
      </c>
      <c r="C55" s="53">
        <v>8400.0</v>
      </c>
      <c r="D55" s="53">
        <v>8539.0</v>
      </c>
      <c r="E55" s="53">
        <v>3000.0</v>
      </c>
      <c r="F55" s="10">
        <f t="shared" si="35"/>
        <v>11539</v>
      </c>
      <c r="G55" s="53"/>
      <c r="H55" s="95"/>
      <c r="I55" s="53">
        <v>13000.0</v>
      </c>
      <c r="J55" s="53">
        <f t="shared" si="36"/>
        <v>13000</v>
      </c>
      <c r="K55" s="53" t="s">
        <v>189</v>
      </c>
      <c r="L55" s="89"/>
      <c r="M55" s="90"/>
      <c r="N55" s="90"/>
      <c r="O55" s="90"/>
      <c r="P55" s="90"/>
      <c r="Q55" s="90"/>
      <c r="R55" s="90"/>
      <c r="S55" s="90"/>
      <c r="T55" s="90"/>
      <c r="U55" s="90"/>
      <c r="V55" s="92"/>
      <c r="W55" s="90"/>
      <c r="X55" s="78"/>
      <c r="Y55" s="78"/>
      <c r="Z55" s="78"/>
      <c r="AA55" s="78"/>
      <c r="AB55" s="78"/>
      <c r="AC55" s="78"/>
      <c r="AD55" s="56">
        <f t="shared" si="37"/>
        <v>0</v>
      </c>
      <c r="AE55" s="57">
        <f t="shared" si="38"/>
        <v>-13000</v>
      </c>
      <c r="AF55" s="12"/>
    </row>
    <row r="56" ht="15.75" customHeight="1">
      <c r="A56" s="12" t="s">
        <v>59</v>
      </c>
      <c r="B56" s="10">
        <v>11596.0</v>
      </c>
      <c r="C56" s="10">
        <v>14000.0</v>
      </c>
      <c r="D56" s="10">
        <v>8689.0</v>
      </c>
      <c r="E56" s="10">
        <v>3000.0</v>
      </c>
      <c r="F56" s="10">
        <f t="shared" si="35"/>
        <v>11689</v>
      </c>
      <c r="G56" s="53"/>
      <c r="H56" s="52"/>
      <c r="I56" s="10">
        <v>12000.0</v>
      </c>
      <c r="J56" s="53">
        <f t="shared" si="36"/>
        <v>12000</v>
      </c>
      <c r="K56" s="53" t="s">
        <v>190</v>
      </c>
      <c r="L56" s="93"/>
      <c r="M56" s="90"/>
      <c r="N56" s="90"/>
      <c r="O56" s="90"/>
      <c r="P56" s="90"/>
      <c r="Q56" s="91">
        <v>12000.0</v>
      </c>
      <c r="R56" s="90"/>
      <c r="S56" s="90"/>
      <c r="T56" s="90"/>
      <c r="U56" s="90"/>
      <c r="V56" s="92"/>
      <c r="W56" s="90"/>
      <c r="X56" s="78"/>
      <c r="Y56" s="78"/>
      <c r="Z56" s="78"/>
      <c r="AA56" s="78"/>
      <c r="AB56" s="78"/>
      <c r="AC56" s="78"/>
      <c r="AD56" s="56">
        <f t="shared" si="37"/>
        <v>12000</v>
      </c>
      <c r="AE56" s="57">
        <f t="shared" si="38"/>
        <v>0</v>
      </c>
      <c r="AF56" s="12"/>
    </row>
    <row r="57" ht="15.75" customHeight="1">
      <c r="A57" s="12" t="s">
        <v>60</v>
      </c>
      <c r="B57" s="10">
        <v>11457.0</v>
      </c>
      <c r="C57" s="53">
        <v>10000.0</v>
      </c>
      <c r="D57" s="53">
        <v>9141.0</v>
      </c>
      <c r="E57" s="53">
        <v>3000.0</v>
      </c>
      <c r="F57" s="10">
        <f t="shared" si="35"/>
        <v>12141</v>
      </c>
      <c r="G57" s="53"/>
      <c r="H57" s="95"/>
      <c r="I57" s="53">
        <v>12000.0</v>
      </c>
      <c r="J57" s="53">
        <f t="shared" si="36"/>
        <v>12000</v>
      </c>
      <c r="K57" s="53"/>
      <c r="L57" s="93"/>
      <c r="M57" s="90"/>
      <c r="N57" s="90"/>
      <c r="O57" s="90"/>
      <c r="P57" s="90"/>
      <c r="Q57" s="91">
        <v>6000.0</v>
      </c>
      <c r="R57" s="90"/>
      <c r="S57" s="90"/>
      <c r="T57" s="90"/>
      <c r="U57" s="90"/>
      <c r="V57" s="92"/>
      <c r="W57" s="91">
        <v>6000.0</v>
      </c>
      <c r="X57" s="78"/>
      <c r="Y57" s="78"/>
      <c r="Z57" s="78"/>
      <c r="AA57" s="78"/>
      <c r="AB57" s="78"/>
      <c r="AC57" s="78"/>
      <c r="AD57" s="56">
        <f t="shared" si="37"/>
        <v>12000</v>
      </c>
      <c r="AE57" s="57">
        <f t="shared" si="38"/>
        <v>0</v>
      </c>
      <c r="AF57" s="12"/>
    </row>
    <row r="58" ht="15.75" customHeight="1">
      <c r="A58" s="7" t="s">
        <v>61</v>
      </c>
      <c r="B58" s="10">
        <v>14780.0</v>
      </c>
      <c r="C58" s="10">
        <v>17000.0</v>
      </c>
      <c r="D58" s="10">
        <v>14007.0</v>
      </c>
      <c r="E58" s="10">
        <v>7000.0</v>
      </c>
      <c r="F58" s="10">
        <f t="shared" si="35"/>
        <v>21007</v>
      </c>
      <c r="G58" s="53" t="s">
        <v>191</v>
      </c>
      <c r="H58" s="96">
        <v>5000.0</v>
      </c>
      <c r="I58" s="10">
        <v>21000.0</v>
      </c>
      <c r="J58" s="53">
        <f t="shared" si="36"/>
        <v>26000</v>
      </c>
      <c r="K58" s="53" t="s">
        <v>192</v>
      </c>
      <c r="L58" s="89"/>
      <c r="M58" s="90"/>
      <c r="N58" s="90"/>
      <c r="O58" s="90"/>
      <c r="P58" s="90"/>
      <c r="Q58" s="90"/>
      <c r="R58" s="90"/>
      <c r="S58" s="90"/>
      <c r="T58" s="90"/>
      <c r="U58" s="90"/>
      <c r="V58" s="92"/>
      <c r="W58" s="90"/>
      <c r="X58" s="78"/>
      <c r="Y58" s="78"/>
      <c r="Z58" s="78"/>
      <c r="AA58" s="78"/>
      <c r="AB58" s="78"/>
      <c r="AC58" s="78"/>
      <c r="AD58" s="56">
        <f t="shared" si="37"/>
        <v>0</v>
      </c>
      <c r="AE58" s="57">
        <f t="shared" si="38"/>
        <v>-26000</v>
      </c>
      <c r="AF58" s="12"/>
    </row>
    <row r="59" ht="15.75" customHeight="1">
      <c r="A59" s="13" t="s">
        <v>63</v>
      </c>
      <c r="B59" s="23">
        <f t="shared" ref="B59:F59" si="39">SUM(B51:B58)</f>
        <v>160601</v>
      </c>
      <c r="C59" s="23">
        <f t="shared" si="39"/>
        <v>264527</v>
      </c>
      <c r="D59" s="23">
        <f t="shared" si="39"/>
        <v>175156</v>
      </c>
      <c r="E59" s="23">
        <f t="shared" si="39"/>
        <v>44618</v>
      </c>
      <c r="F59" s="23">
        <f t="shared" si="39"/>
        <v>219774</v>
      </c>
      <c r="G59" s="97"/>
      <c r="H59" s="23">
        <f t="shared" ref="H59:J59" si="40">SUM(H51:H58)</f>
        <v>134600</v>
      </c>
      <c r="I59" s="23">
        <f t="shared" si="40"/>
        <v>179042.28</v>
      </c>
      <c r="J59" s="23">
        <f t="shared" si="40"/>
        <v>313642.28</v>
      </c>
      <c r="K59" s="23"/>
      <c r="L59" s="77">
        <f t="shared" ref="L59:M59" si="41">SUM(L50:L58)</f>
        <v>5000</v>
      </c>
      <c r="M59" s="77">
        <f t="shared" si="41"/>
        <v>0</v>
      </c>
      <c r="N59" s="77"/>
      <c r="O59" s="77"/>
      <c r="P59" s="77">
        <f t="shared" ref="P59:AD59" si="42">SUM(P50:P58)</f>
        <v>0</v>
      </c>
      <c r="Q59" s="77">
        <f t="shared" si="42"/>
        <v>83900</v>
      </c>
      <c r="R59" s="77">
        <f t="shared" si="42"/>
        <v>0</v>
      </c>
      <c r="S59" s="77">
        <f t="shared" si="42"/>
        <v>0</v>
      </c>
      <c r="T59" s="77">
        <f t="shared" si="42"/>
        <v>0</v>
      </c>
      <c r="U59" s="77">
        <f t="shared" si="42"/>
        <v>0</v>
      </c>
      <c r="V59" s="98">
        <f t="shared" si="42"/>
        <v>0</v>
      </c>
      <c r="W59" s="77">
        <f t="shared" si="42"/>
        <v>56142</v>
      </c>
      <c r="X59" s="77">
        <f t="shared" si="42"/>
        <v>36000</v>
      </c>
      <c r="Y59" s="77">
        <f t="shared" si="42"/>
        <v>0</v>
      </c>
      <c r="Z59" s="77">
        <f t="shared" si="42"/>
        <v>0</v>
      </c>
      <c r="AA59" s="77">
        <f t="shared" si="42"/>
        <v>0</v>
      </c>
      <c r="AB59" s="77">
        <f t="shared" si="42"/>
        <v>0</v>
      </c>
      <c r="AC59" s="77">
        <f t="shared" si="42"/>
        <v>0</v>
      </c>
      <c r="AD59" s="77">
        <f t="shared" si="42"/>
        <v>245842</v>
      </c>
      <c r="AE59" s="57"/>
      <c r="AF59" s="12"/>
    </row>
    <row r="60" ht="15.75" customHeight="1">
      <c r="A60" s="12"/>
      <c r="B60" s="10"/>
      <c r="C60" s="10"/>
      <c r="D60" s="10"/>
      <c r="E60" s="10"/>
      <c r="F60" s="10"/>
      <c r="G60" s="53"/>
      <c r="H60" s="52"/>
      <c r="I60" s="10"/>
      <c r="J60" s="53"/>
      <c r="K60" s="53"/>
      <c r="L60" s="56"/>
      <c r="M60" s="56"/>
      <c r="N60" s="56"/>
      <c r="O60" s="56"/>
      <c r="P60" s="56"/>
      <c r="Q60" s="56"/>
      <c r="R60" s="56"/>
      <c r="S60" s="56"/>
      <c r="T60" s="56"/>
      <c r="U60" s="56"/>
      <c r="V60" s="99"/>
      <c r="W60" s="56"/>
      <c r="X60" s="56"/>
      <c r="Y60" s="56"/>
      <c r="Z60" s="56"/>
      <c r="AA60" s="56"/>
      <c r="AB60" s="56"/>
      <c r="AC60" s="56"/>
      <c r="AD60" s="56"/>
      <c r="AE60" s="57"/>
      <c r="AF60" s="12"/>
    </row>
    <row r="61" ht="15.75" customHeight="1">
      <c r="A61" s="13" t="s">
        <v>64</v>
      </c>
      <c r="B61" s="10"/>
      <c r="C61" s="10"/>
      <c r="D61" s="10"/>
      <c r="E61" s="10"/>
      <c r="F61" s="10"/>
      <c r="G61" s="100">
        <f>F62/F4</f>
        <v>0.04514396656</v>
      </c>
      <c r="H61" s="52"/>
      <c r="I61" s="10"/>
      <c r="J61" s="53"/>
      <c r="K61" s="53"/>
      <c r="L61" s="29"/>
      <c r="M61" s="29"/>
      <c r="N61" s="29"/>
      <c r="O61" s="29"/>
      <c r="P61" s="29"/>
      <c r="Q61" s="29"/>
      <c r="R61" s="29"/>
      <c r="S61" s="29"/>
      <c r="T61" s="29"/>
      <c r="U61" s="29"/>
      <c r="V61" s="59"/>
      <c r="W61" s="29"/>
      <c r="X61" s="29"/>
      <c r="Y61" s="29"/>
      <c r="Z61" s="29"/>
      <c r="AA61" s="29"/>
      <c r="AB61" s="29"/>
      <c r="AC61" s="29"/>
      <c r="AD61" s="56"/>
      <c r="AE61" s="57"/>
      <c r="AF61" s="12"/>
    </row>
    <row r="62" ht="15.75" customHeight="1">
      <c r="A62" s="12" t="s">
        <v>65</v>
      </c>
      <c r="B62" s="10">
        <v>8308.0</v>
      </c>
      <c r="C62" s="10">
        <f>C4*0.025</f>
        <v>10000</v>
      </c>
      <c r="D62" s="10">
        <v>9126.0</v>
      </c>
      <c r="E62" s="61">
        <v>3500.0</v>
      </c>
      <c r="F62" s="10">
        <f t="shared" ref="F62:F72" si="43">+D62+E62</f>
        <v>12626</v>
      </c>
      <c r="G62" s="53"/>
      <c r="H62" s="52"/>
      <c r="I62" s="10">
        <f>I4*0.0362</f>
        <v>13937</v>
      </c>
      <c r="J62" s="53">
        <f t="shared" ref="J62:J72" si="44">I62+H62</f>
        <v>13937</v>
      </c>
      <c r="K62" s="53" t="s">
        <v>193</v>
      </c>
      <c r="L62" s="29"/>
      <c r="M62" s="58">
        <v>13937.0</v>
      </c>
      <c r="N62" s="29"/>
      <c r="O62" s="29"/>
      <c r="P62" s="29"/>
      <c r="Q62" s="29"/>
      <c r="R62" s="29"/>
      <c r="S62" s="29"/>
      <c r="T62" s="29"/>
      <c r="U62" s="29"/>
      <c r="V62" s="59"/>
      <c r="W62" s="29"/>
      <c r="X62" s="29"/>
      <c r="Y62" s="29"/>
      <c r="Z62" s="29"/>
      <c r="AA62" s="29"/>
      <c r="AB62" s="29"/>
      <c r="AC62" s="29"/>
      <c r="AD62" s="56">
        <f t="shared" ref="AD62:AD73" si="45">SUM(L62:AC62)</f>
        <v>13937</v>
      </c>
      <c r="AE62" s="57">
        <f t="shared" ref="AE62:AE73" si="46">+AD62-J62</f>
        <v>0</v>
      </c>
      <c r="AF62" s="74"/>
    </row>
    <row r="63" ht="15.75" customHeight="1">
      <c r="A63" s="12" t="s">
        <v>66</v>
      </c>
      <c r="B63" s="10">
        <v>3525.0</v>
      </c>
      <c r="C63" s="10">
        <v>4000.0</v>
      </c>
      <c r="D63" s="10">
        <v>5346.0</v>
      </c>
      <c r="E63" s="10">
        <v>1000.0</v>
      </c>
      <c r="F63" s="10">
        <f t="shared" si="43"/>
        <v>6346</v>
      </c>
      <c r="G63" s="53" t="s">
        <v>194</v>
      </c>
      <c r="H63" s="52"/>
      <c r="I63" s="10">
        <f>250*12+450+250+450+500</f>
        <v>4650</v>
      </c>
      <c r="J63" s="53">
        <f t="shared" si="44"/>
        <v>4650</v>
      </c>
      <c r="K63" s="53" t="s">
        <v>195</v>
      </c>
      <c r="L63" s="29"/>
      <c r="M63" s="29"/>
      <c r="N63" s="29"/>
      <c r="O63" s="29"/>
      <c r="P63" s="29"/>
      <c r="Q63" s="29"/>
      <c r="R63" s="29"/>
      <c r="S63" s="29"/>
      <c r="T63" s="29"/>
      <c r="U63" s="29"/>
      <c r="V63" s="59"/>
      <c r="W63" s="60"/>
      <c r="X63" s="60"/>
      <c r="Y63" s="60"/>
      <c r="Z63" s="60"/>
      <c r="AA63" s="60"/>
      <c r="AB63" s="60"/>
      <c r="AC63" s="60"/>
      <c r="AD63" s="56">
        <f t="shared" si="45"/>
        <v>0</v>
      </c>
      <c r="AE63" s="57">
        <f t="shared" si="46"/>
        <v>-4650</v>
      </c>
      <c r="AF63" s="7"/>
    </row>
    <row r="64" ht="15.75" customHeight="1">
      <c r="A64" s="12" t="s">
        <v>67</v>
      </c>
      <c r="B64" s="10">
        <v>18590.0</v>
      </c>
      <c r="C64" s="10">
        <v>22000.0</v>
      </c>
      <c r="D64" s="10">
        <v>21226.0</v>
      </c>
      <c r="E64" s="10">
        <f>(4800*3)+4000</f>
        <v>18400</v>
      </c>
      <c r="F64" s="10">
        <f t="shared" si="43"/>
        <v>39626</v>
      </c>
      <c r="G64" s="53" t="s">
        <v>196</v>
      </c>
      <c r="H64" s="52"/>
      <c r="I64" s="10">
        <f>20000+16800</f>
        <v>36800</v>
      </c>
      <c r="J64" s="53">
        <f t="shared" si="44"/>
        <v>36800</v>
      </c>
      <c r="K64" s="53" t="s">
        <v>197</v>
      </c>
      <c r="L64" s="58">
        <v>36800.0</v>
      </c>
      <c r="M64" s="29"/>
      <c r="N64" s="29"/>
      <c r="O64" s="29"/>
      <c r="P64" s="29"/>
      <c r="Q64" s="29"/>
      <c r="R64" s="29"/>
      <c r="S64" s="29"/>
      <c r="T64" s="29"/>
      <c r="U64" s="29"/>
      <c r="V64" s="59"/>
      <c r="W64" s="60"/>
      <c r="X64" s="60"/>
      <c r="Y64" s="60"/>
      <c r="Z64" s="60"/>
      <c r="AA64" s="60"/>
      <c r="AB64" s="60"/>
      <c r="AC64" s="60"/>
      <c r="AD64" s="56">
        <f t="shared" si="45"/>
        <v>36800</v>
      </c>
      <c r="AE64" s="57">
        <f t="shared" si="46"/>
        <v>0</v>
      </c>
      <c r="AF64" s="12"/>
    </row>
    <row r="65" ht="15.75" customHeight="1">
      <c r="A65" s="12" t="s">
        <v>68</v>
      </c>
      <c r="B65" s="10">
        <v>1320.0</v>
      </c>
      <c r="C65" s="10">
        <v>1300.0</v>
      </c>
      <c r="D65" s="10">
        <v>733.0</v>
      </c>
      <c r="E65" s="10">
        <v>250.0</v>
      </c>
      <c r="F65" s="10">
        <f t="shared" si="43"/>
        <v>983</v>
      </c>
      <c r="G65" s="53" t="s">
        <v>198</v>
      </c>
      <c r="H65" s="52"/>
      <c r="I65" s="10">
        <v>1000.0</v>
      </c>
      <c r="J65" s="53">
        <f t="shared" si="44"/>
        <v>1000</v>
      </c>
      <c r="K65" s="53"/>
      <c r="L65" s="58">
        <v>1000.0</v>
      </c>
      <c r="M65" s="29"/>
      <c r="N65" s="29"/>
      <c r="O65" s="29"/>
      <c r="P65" s="29"/>
      <c r="Q65" s="29"/>
      <c r="R65" s="29"/>
      <c r="S65" s="29"/>
      <c r="T65" s="29"/>
      <c r="U65" s="29"/>
      <c r="V65" s="59"/>
      <c r="W65" s="60"/>
      <c r="X65" s="60"/>
      <c r="Y65" s="60"/>
      <c r="Z65" s="60"/>
      <c r="AA65" s="60"/>
      <c r="AB65" s="60"/>
      <c r="AC65" s="60"/>
      <c r="AD65" s="56">
        <f t="shared" si="45"/>
        <v>1000</v>
      </c>
      <c r="AE65" s="57">
        <f t="shared" si="46"/>
        <v>0</v>
      </c>
      <c r="AF65" s="12"/>
    </row>
    <row r="66" ht="15.75" customHeight="1">
      <c r="A66" s="7" t="s">
        <v>69</v>
      </c>
      <c r="B66" s="10">
        <v>6729.0</v>
      </c>
      <c r="C66" s="10">
        <v>12000.0</v>
      </c>
      <c r="D66" s="10">
        <v>10237.0</v>
      </c>
      <c r="E66" s="10">
        <v>2400.0</v>
      </c>
      <c r="F66" s="10">
        <f t="shared" si="43"/>
        <v>12637</v>
      </c>
      <c r="G66" s="53" t="s">
        <v>199</v>
      </c>
      <c r="H66" s="52"/>
      <c r="I66" s="10">
        <v>12000.0</v>
      </c>
      <c r="J66" s="53">
        <f t="shared" si="44"/>
        <v>12000</v>
      </c>
      <c r="K66" s="53" t="s">
        <v>200</v>
      </c>
      <c r="L66" s="58">
        <v>12000.0</v>
      </c>
      <c r="M66" s="29"/>
      <c r="N66" s="29"/>
      <c r="O66" s="29"/>
      <c r="P66" s="29"/>
      <c r="Q66" s="29"/>
      <c r="R66" s="29"/>
      <c r="S66" s="29"/>
      <c r="T66" s="29"/>
      <c r="U66" s="29"/>
      <c r="V66" s="59"/>
      <c r="W66" s="60"/>
      <c r="X66" s="60"/>
      <c r="Y66" s="60"/>
      <c r="Z66" s="60"/>
      <c r="AA66" s="60"/>
      <c r="AB66" s="60"/>
      <c r="AC66" s="60"/>
      <c r="AD66" s="56">
        <f t="shared" si="45"/>
        <v>12000</v>
      </c>
      <c r="AE66" s="57">
        <f t="shared" si="46"/>
        <v>0</v>
      </c>
      <c r="AF66" s="12"/>
    </row>
    <row r="67" ht="15.75" customHeight="1">
      <c r="A67" s="12" t="s">
        <v>70</v>
      </c>
      <c r="B67" s="10">
        <v>1813.0</v>
      </c>
      <c r="C67" s="10">
        <v>1500.0</v>
      </c>
      <c r="D67" s="10">
        <v>2718.0</v>
      </c>
      <c r="E67" s="10">
        <v>750.0</v>
      </c>
      <c r="F67" s="10">
        <f t="shared" si="43"/>
        <v>3468</v>
      </c>
      <c r="G67" s="53" t="s">
        <v>201</v>
      </c>
      <c r="H67" s="52"/>
      <c r="I67" s="10">
        <v>2000.0</v>
      </c>
      <c r="J67" s="53">
        <f t="shared" si="44"/>
        <v>2000</v>
      </c>
      <c r="K67" s="53"/>
      <c r="L67" s="29"/>
      <c r="M67" s="29"/>
      <c r="N67" s="29"/>
      <c r="O67" s="29"/>
      <c r="P67" s="29"/>
      <c r="Q67" s="29"/>
      <c r="R67" s="29"/>
      <c r="S67" s="29"/>
      <c r="T67" s="29"/>
      <c r="U67" s="29"/>
      <c r="V67" s="59"/>
      <c r="W67" s="60"/>
      <c r="X67" s="60"/>
      <c r="Y67" s="60"/>
      <c r="Z67" s="60"/>
      <c r="AA67" s="60"/>
      <c r="AB67" s="60"/>
      <c r="AC67" s="60"/>
      <c r="AD67" s="56">
        <f t="shared" si="45"/>
        <v>0</v>
      </c>
      <c r="AE67" s="57">
        <f t="shared" si="46"/>
        <v>-2000</v>
      </c>
      <c r="AF67" s="12"/>
    </row>
    <row r="68" ht="15.75" customHeight="1">
      <c r="A68" s="12" t="s">
        <v>71</v>
      </c>
      <c r="B68" s="10">
        <v>10906.0</v>
      </c>
      <c r="C68" s="10">
        <v>14000.0</v>
      </c>
      <c r="D68" s="10">
        <v>6666.0</v>
      </c>
      <c r="E68" s="10">
        <f>800*3</f>
        <v>2400</v>
      </c>
      <c r="F68" s="10">
        <f t="shared" si="43"/>
        <v>9066</v>
      </c>
      <c r="G68" s="53" t="s">
        <v>202</v>
      </c>
      <c r="H68" s="52"/>
      <c r="I68" s="10">
        <v>10000.0</v>
      </c>
      <c r="J68" s="53">
        <f t="shared" si="44"/>
        <v>10000</v>
      </c>
      <c r="K68" s="53"/>
      <c r="L68" s="29"/>
      <c r="M68" s="29"/>
      <c r="N68" s="29"/>
      <c r="O68" s="29"/>
      <c r="P68" s="29"/>
      <c r="Q68" s="29"/>
      <c r="R68" s="29"/>
      <c r="S68" s="29"/>
      <c r="T68" s="29"/>
      <c r="U68" s="29"/>
      <c r="V68" s="59"/>
      <c r="W68" s="60"/>
      <c r="X68" s="60"/>
      <c r="Y68" s="60"/>
      <c r="Z68" s="60"/>
      <c r="AA68" s="60"/>
      <c r="AB68" s="60"/>
      <c r="AC68" s="60"/>
      <c r="AD68" s="56">
        <f t="shared" si="45"/>
        <v>0</v>
      </c>
      <c r="AE68" s="57">
        <f t="shared" si="46"/>
        <v>-10000</v>
      </c>
      <c r="AF68" s="12"/>
      <c r="AG68" s="7"/>
    </row>
    <row r="69" ht="15.75" customHeight="1">
      <c r="A69" s="7" t="s">
        <v>72</v>
      </c>
      <c r="B69" s="10">
        <v>2337.0</v>
      </c>
      <c r="C69" s="10">
        <v>2500.0</v>
      </c>
      <c r="D69" s="10">
        <v>2446.0</v>
      </c>
      <c r="E69" s="10">
        <v>1000.0</v>
      </c>
      <c r="F69" s="10">
        <f t="shared" si="43"/>
        <v>3446</v>
      </c>
      <c r="G69" s="53" t="s">
        <v>203</v>
      </c>
      <c r="H69" s="52"/>
      <c r="I69" s="10">
        <v>3800.0</v>
      </c>
      <c r="J69" s="53">
        <f t="shared" si="44"/>
        <v>3800</v>
      </c>
      <c r="K69" s="53" t="s">
        <v>204</v>
      </c>
      <c r="L69" s="29"/>
      <c r="M69" s="29"/>
      <c r="N69" s="29"/>
      <c r="O69" s="29"/>
      <c r="P69" s="29"/>
      <c r="Q69" s="58">
        <v>1556.0</v>
      </c>
      <c r="R69" s="29"/>
      <c r="S69" s="29"/>
      <c r="T69" s="29"/>
      <c r="U69" s="29"/>
      <c r="V69" s="59"/>
      <c r="W69" s="60">
        <f>187*12</f>
        <v>2244</v>
      </c>
      <c r="X69" s="60"/>
      <c r="Y69" s="60"/>
      <c r="Z69" s="60"/>
      <c r="AA69" s="60"/>
      <c r="AB69" s="60"/>
      <c r="AC69" s="60"/>
      <c r="AD69" s="56">
        <f t="shared" si="45"/>
        <v>3800</v>
      </c>
      <c r="AE69" s="57">
        <f t="shared" si="46"/>
        <v>0</v>
      </c>
      <c r="AF69" s="12"/>
    </row>
    <row r="70" ht="15.75" customHeight="1">
      <c r="A70" s="7" t="s">
        <v>73</v>
      </c>
      <c r="B70" s="10">
        <v>987.0</v>
      </c>
      <c r="C70" s="10">
        <v>1000.0</v>
      </c>
      <c r="D70" s="10">
        <v>875.0</v>
      </c>
      <c r="E70" s="10">
        <v>291.0</v>
      </c>
      <c r="F70" s="10">
        <f t="shared" si="43"/>
        <v>1166</v>
      </c>
      <c r="G70" s="53" t="s">
        <v>198</v>
      </c>
      <c r="H70" s="52"/>
      <c r="I70" s="10">
        <v>1400.0</v>
      </c>
      <c r="J70" s="53">
        <f t="shared" si="44"/>
        <v>1400</v>
      </c>
      <c r="K70" s="53" t="s">
        <v>205</v>
      </c>
      <c r="L70" s="58">
        <v>1400.0</v>
      </c>
      <c r="M70" s="29"/>
      <c r="N70" s="29"/>
      <c r="O70" s="29"/>
      <c r="P70" s="29"/>
      <c r="Q70" s="29"/>
      <c r="R70" s="29"/>
      <c r="S70" s="29"/>
      <c r="T70" s="29"/>
      <c r="U70" s="29"/>
      <c r="V70" s="59"/>
      <c r="W70" s="60"/>
      <c r="X70" s="60"/>
      <c r="Y70" s="60"/>
      <c r="Z70" s="60"/>
      <c r="AA70" s="60"/>
      <c r="AB70" s="60"/>
      <c r="AC70" s="60"/>
      <c r="AD70" s="56">
        <f t="shared" si="45"/>
        <v>1400</v>
      </c>
      <c r="AE70" s="57">
        <f t="shared" si="46"/>
        <v>0</v>
      </c>
      <c r="AF70" s="12"/>
    </row>
    <row r="71" ht="15.75" customHeight="1">
      <c r="A71" s="7" t="s">
        <v>74</v>
      </c>
      <c r="B71" s="10">
        <v>2341.0</v>
      </c>
      <c r="C71" s="10">
        <v>2500.0</v>
      </c>
      <c r="D71" s="10">
        <v>1656.0</v>
      </c>
      <c r="E71" s="10">
        <v>550.0</v>
      </c>
      <c r="F71" s="10">
        <f t="shared" si="43"/>
        <v>2206</v>
      </c>
      <c r="G71" s="53" t="s">
        <v>198</v>
      </c>
      <c r="H71" s="52"/>
      <c r="I71" s="10">
        <v>2200.0</v>
      </c>
      <c r="J71" s="53">
        <f t="shared" si="44"/>
        <v>2200</v>
      </c>
      <c r="K71" s="53"/>
      <c r="L71" s="29"/>
      <c r="M71" s="29"/>
      <c r="N71" s="29"/>
      <c r="O71" s="29"/>
      <c r="P71" s="29"/>
      <c r="Q71" s="29"/>
      <c r="R71" s="29"/>
      <c r="S71" s="29"/>
      <c r="T71" s="29"/>
      <c r="U71" s="29"/>
      <c r="V71" s="59"/>
      <c r="W71" s="60"/>
      <c r="X71" s="60"/>
      <c r="Y71" s="60"/>
      <c r="Z71" s="60"/>
      <c r="AA71" s="60"/>
      <c r="AB71" s="60"/>
      <c r="AC71" s="60"/>
      <c r="AD71" s="56">
        <f t="shared" si="45"/>
        <v>0</v>
      </c>
      <c r="AE71" s="57">
        <f t="shared" si="46"/>
        <v>-2200</v>
      </c>
      <c r="AF71" s="12"/>
    </row>
    <row r="72" ht="15.75" customHeight="1">
      <c r="A72" s="12" t="s">
        <v>75</v>
      </c>
      <c r="B72" s="10">
        <v>20510.0</v>
      </c>
      <c r="C72" s="10">
        <v>1523.0</v>
      </c>
      <c r="D72" s="10">
        <v>2417.0</v>
      </c>
      <c r="E72" s="10">
        <v>0.0</v>
      </c>
      <c r="F72" s="10">
        <f t="shared" si="43"/>
        <v>2417</v>
      </c>
      <c r="G72" s="53"/>
      <c r="H72" s="52"/>
      <c r="I72" s="10">
        <v>0.0</v>
      </c>
      <c r="J72" s="53">
        <f t="shared" si="44"/>
        <v>0</v>
      </c>
      <c r="K72" s="53" t="s">
        <v>206</v>
      </c>
      <c r="L72" s="78"/>
      <c r="M72" s="78"/>
      <c r="N72" s="78"/>
      <c r="O72" s="78"/>
      <c r="P72" s="78"/>
      <c r="Q72" s="78"/>
      <c r="R72" s="78"/>
      <c r="S72" s="78"/>
      <c r="T72" s="78"/>
      <c r="U72" s="78"/>
      <c r="V72" s="81"/>
      <c r="W72" s="56"/>
      <c r="X72" s="56"/>
      <c r="Y72" s="56"/>
      <c r="Z72" s="56"/>
      <c r="AA72" s="56"/>
      <c r="AB72" s="56"/>
      <c r="AC72" s="56"/>
      <c r="AD72" s="56">
        <f t="shared" si="45"/>
        <v>0</v>
      </c>
      <c r="AE72" s="57">
        <f t="shared" si="46"/>
        <v>0</v>
      </c>
      <c r="AF72" s="12"/>
      <c r="AG72" s="12"/>
    </row>
    <row r="73" ht="15.75" customHeight="1">
      <c r="A73" s="12" t="s">
        <v>76</v>
      </c>
      <c r="B73" s="10">
        <v>39356.0</v>
      </c>
      <c r="C73" s="10"/>
      <c r="D73" s="10"/>
      <c r="E73" s="10"/>
      <c r="F73" s="10"/>
      <c r="G73" s="53"/>
      <c r="H73" s="52"/>
      <c r="I73" s="10"/>
      <c r="J73" s="53"/>
      <c r="K73" s="53"/>
      <c r="L73" s="56"/>
      <c r="M73" s="56"/>
      <c r="N73" s="56"/>
      <c r="O73" s="56"/>
      <c r="P73" s="56"/>
      <c r="Q73" s="56"/>
      <c r="R73" s="56"/>
      <c r="S73" s="56"/>
      <c r="T73" s="56"/>
      <c r="U73" s="56"/>
      <c r="V73" s="99"/>
      <c r="W73" s="56"/>
      <c r="X73" s="56"/>
      <c r="Y73" s="56"/>
      <c r="Z73" s="56"/>
      <c r="AA73" s="56"/>
      <c r="AB73" s="56"/>
      <c r="AC73" s="56"/>
      <c r="AD73" s="56">
        <f t="shared" si="45"/>
        <v>0</v>
      </c>
      <c r="AE73" s="57">
        <f t="shared" si="46"/>
        <v>0</v>
      </c>
      <c r="AF73" s="12"/>
      <c r="AG73" s="12"/>
    </row>
    <row r="74" ht="15.75" customHeight="1">
      <c r="A74" s="13" t="s">
        <v>77</v>
      </c>
      <c r="B74" s="19">
        <f t="shared" ref="B74:F74" si="47">SUM(B62:B73)</f>
        <v>116722</v>
      </c>
      <c r="C74" s="19">
        <f t="shared" si="47"/>
        <v>72323</v>
      </c>
      <c r="D74" s="19">
        <f t="shared" si="47"/>
        <v>63446</v>
      </c>
      <c r="E74" s="19">
        <f t="shared" si="47"/>
        <v>30541</v>
      </c>
      <c r="F74" s="19">
        <f t="shared" si="47"/>
        <v>93987</v>
      </c>
      <c r="G74" s="76"/>
      <c r="H74" s="19">
        <f t="shared" ref="H74:J74" si="48">SUM(H62:H73)</f>
        <v>0</v>
      </c>
      <c r="I74" s="19">
        <f t="shared" si="48"/>
        <v>87787</v>
      </c>
      <c r="J74" s="19">
        <f t="shared" si="48"/>
        <v>87787</v>
      </c>
      <c r="K74" s="76"/>
      <c r="L74" s="77">
        <f t="shared" ref="L74:N74" si="49">SUM(L62:L73)</f>
        <v>51200</v>
      </c>
      <c r="M74" s="77">
        <f t="shared" si="49"/>
        <v>13937</v>
      </c>
      <c r="N74" s="77">
        <f t="shared" si="49"/>
        <v>0</v>
      </c>
      <c r="O74" s="77"/>
      <c r="P74" s="77">
        <f t="shared" ref="P74:AD74" si="50">SUM(P62:P73)</f>
        <v>0</v>
      </c>
      <c r="Q74" s="77">
        <f t="shared" si="50"/>
        <v>1556</v>
      </c>
      <c r="R74" s="77">
        <f t="shared" si="50"/>
        <v>0</v>
      </c>
      <c r="S74" s="77">
        <f t="shared" si="50"/>
        <v>0</v>
      </c>
      <c r="T74" s="77">
        <f t="shared" si="50"/>
        <v>0</v>
      </c>
      <c r="U74" s="77">
        <f t="shared" si="50"/>
        <v>0</v>
      </c>
      <c r="V74" s="77">
        <f t="shared" si="50"/>
        <v>0</v>
      </c>
      <c r="W74" s="77">
        <f t="shared" si="50"/>
        <v>2244</v>
      </c>
      <c r="X74" s="77">
        <f t="shared" si="50"/>
        <v>0</v>
      </c>
      <c r="Y74" s="77">
        <f t="shared" si="50"/>
        <v>0</v>
      </c>
      <c r="Z74" s="77">
        <f t="shared" si="50"/>
        <v>0</v>
      </c>
      <c r="AA74" s="77">
        <f t="shared" si="50"/>
        <v>0</v>
      </c>
      <c r="AB74" s="77">
        <f t="shared" si="50"/>
        <v>0</v>
      </c>
      <c r="AC74" s="77">
        <f t="shared" si="50"/>
        <v>0</v>
      </c>
      <c r="AD74" s="77">
        <f t="shared" si="50"/>
        <v>68937</v>
      </c>
      <c r="AE74" s="57"/>
      <c r="AF74" s="12"/>
      <c r="AG74" s="12"/>
    </row>
    <row r="75" ht="15.75" customHeight="1">
      <c r="A75" s="13"/>
      <c r="B75" s="10"/>
      <c r="C75" s="10"/>
      <c r="D75" s="10"/>
      <c r="E75" s="10"/>
      <c r="F75" s="10"/>
      <c r="G75" s="53"/>
      <c r="H75" s="52"/>
      <c r="I75" s="10"/>
      <c r="J75" s="53"/>
      <c r="K75" s="53"/>
      <c r="L75" s="56"/>
      <c r="M75" s="56"/>
      <c r="N75" s="56"/>
      <c r="O75" s="56"/>
      <c r="P75" s="56"/>
      <c r="Q75" s="56"/>
      <c r="R75" s="56"/>
      <c r="S75" s="56"/>
      <c r="T75" s="56"/>
      <c r="U75" s="56"/>
      <c r="V75" s="99"/>
      <c r="W75" s="56"/>
      <c r="X75" s="56"/>
      <c r="Y75" s="56"/>
      <c r="Z75" s="56"/>
      <c r="AA75" s="56"/>
      <c r="AB75" s="56"/>
      <c r="AC75" s="56"/>
      <c r="AD75" s="56"/>
      <c r="AE75" s="57"/>
    </row>
    <row r="76" ht="15.75" customHeight="1">
      <c r="A76" s="13" t="s">
        <v>78</v>
      </c>
      <c r="B76" s="10"/>
      <c r="C76" s="10"/>
      <c r="D76" s="10"/>
      <c r="E76" s="10"/>
      <c r="F76" s="10"/>
      <c r="G76" s="53"/>
      <c r="H76" s="52"/>
      <c r="I76" s="10"/>
      <c r="J76" s="53"/>
      <c r="K76" s="53"/>
      <c r="L76" s="56"/>
      <c r="M76" s="56"/>
      <c r="N76" s="56"/>
      <c r="O76" s="56"/>
      <c r="P76" s="56"/>
      <c r="Q76" s="56"/>
      <c r="R76" s="56"/>
      <c r="S76" s="56"/>
      <c r="T76" s="56"/>
      <c r="U76" s="56"/>
      <c r="V76" s="99"/>
      <c r="W76" s="56"/>
      <c r="X76" s="56"/>
      <c r="Y76" s="56"/>
      <c r="Z76" s="56"/>
      <c r="AA76" s="56"/>
      <c r="AB76" s="56"/>
      <c r="AC76" s="56"/>
      <c r="AD76" s="56"/>
      <c r="AE76" s="57"/>
    </row>
    <row r="77" ht="15.75" customHeight="1">
      <c r="A77" s="12" t="s">
        <v>79</v>
      </c>
      <c r="B77" s="10">
        <v>30864.0</v>
      </c>
      <c r="C77" s="10">
        <v>15000.0</v>
      </c>
      <c r="D77" s="10">
        <v>4998.0</v>
      </c>
      <c r="E77" s="10">
        <v>1666.0</v>
      </c>
      <c r="F77" s="10">
        <f t="shared" ref="F77:F88" si="51">+D77+E77</f>
        <v>6664</v>
      </c>
      <c r="G77" s="53" t="s">
        <v>198</v>
      </c>
      <c r="H77" s="52"/>
      <c r="I77" s="10">
        <v>5000.0</v>
      </c>
      <c r="J77" s="53">
        <f t="shared" ref="J77:J91" si="52">I77+H77</f>
        <v>5000</v>
      </c>
      <c r="K77" s="53" t="s">
        <v>207</v>
      </c>
      <c r="L77" s="78" t="s">
        <v>208</v>
      </c>
      <c r="M77" s="78"/>
      <c r="N77" s="78"/>
      <c r="O77" s="56"/>
      <c r="P77" s="56"/>
      <c r="Q77" s="56"/>
      <c r="R77" s="80">
        <v>500.0</v>
      </c>
      <c r="S77" s="101">
        <v>1000.0</v>
      </c>
      <c r="T77" s="78"/>
      <c r="U77" s="80">
        <v>1500.0</v>
      </c>
      <c r="V77" s="79">
        <v>500.0</v>
      </c>
      <c r="W77" s="56"/>
      <c r="X77" s="78" t="s">
        <v>208</v>
      </c>
      <c r="Y77" s="56"/>
      <c r="Z77" s="56"/>
      <c r="AA77" s="56"/>
      <c r="AB77" s="101">
        <v>1500.0</v>
      </c>
      <c r="AC77" s="78"/>
      <c r="AD77" s="56">
        <f t="shared" ref="AD77:AD92" si="53">SUM(L77:AC77)</f>
        <v>5000</v>
      </c>
      <c r="AE77" s="57">
        <f t="shared" ref="AE77:AE92" si="54">+AD77-J77</f>
        <v>0</v>
      </c>
    </row>
    <row r="78" ht="15.75" customHeight="1">
      <c r="A78" s="12" t="s">
        <v>80</v>
      </c>
      <c r="B78" s="10"/>
      <c r="C78" s="10">
        <v>10000.0</v>
      </c>
      <c r="D78" s="10">
        <v>7257.0</v>
      </c>
      <c r="E78" s="10"/>
      <c r="F78" s="10">
        <f t="shared" si="51"/>
        <v>7257</v>
      </c>
      <c r="G78" s="53" t="s">
        <v>209</v>
      </c>
      <c r="H78" s="52"/>
      <c r="I78" s="10"/>
      <c r="J78" s="53">
        <f t="shared" si="52"/>
        <v>0</v>
      </c>
      <c r="K78" s="53"/>
      <c r="L78" s="78"/>
      <c r="M78" s="78"/>
      <c r="N78" s="78"/>
      <c r="O78" s="56"/>
      <c r="P78" s="56"/>
      <c r="Q78" s="56"/>
      <c r="R78" s="78"/>
      <c r="S78" s="56"/>
      <c r="T78" s="78"/>
      <c r="U78" s="78"/>
      <c r="V78" s="81"/>
      <c r="W78" s="56"/>
      <c r="X78" s="78"/>
      <c r="Y78" s="56"/>
      <c r="Z78" s="56"/>
      <c r="AA78" s="56"/>
      <c r="AB78" s="56"/>
      <c r="AC78" s="78"/>
      <c r="AD78" s="56">
        <f t="shared" si="53"/>
        <v>0</v>
      </c>
      <c r="AE78" s="57">
        <f t="shared" si="54"/>
        <v>0</v>
      </c>
    </row>
    <row r="79" ht="15.75" customHeight="1">
      <c r="A79" s="7" t="s">
        <v>81</v>
      </c>
      <c r="B79" s="10">
        <v>4791.0</v>
      </c>
      <c r="C79" s="10">
        <v>7400.0</v>
      </c>
      <c r="D79" s="10">
        <v>7646.0</v>
      </c>
      <c r="E79" s="10">
        <v>2548.0</v>
      </c>
      <c r="F79" s="10">
        <f t="shared" si="51"/>
        <v>10194</v>
      </c>
      <c r="G79" s="53" t="s">
        <v>198</v>
      </c>
      <c r="H79" s="52"/>
      <c r="I79" s="10">
        <v>7000.0</v>
      </c>
      <c r="J79" s="53">
        <f t="shared" si="52"/>
        <v>7000</v>
      </c>
      <c r="K79" s="53" t="s">
        <v>210</v>
      </c>
      <c r="L79" s="78"/>
      <c r="M79" s="78"/>
      <c r="N79" s="78">
        <v>3500.0</v>
      </c>
      <c r="O79" s="85"/>
      <c r="P79" s="85"/>
      <c r="Q79" s="56"/>
      <c r="R79" s="56"/>
      <c r="S79" s="101">
        <v>250.0</v>
      </c>
      <c r="T79" s="56">
        <v>500.0</v>
      </c>
      <c r="U79" s="78">
        <v>1000.0</v>
      </c>
      <c r="V79" s="102">
        <v>500.0</v>
      </c>
      <c r="W79" s="56"/>
      <c r="X79" s="80">
        <v>500.0</v>
      </c>
      <c r="Y79" s="103">
        <v>500.0</v>
      </c>
      <c r="Z79" s="56"/>
      <c r="AA79" s="78"/>
      <c r="AB79" s="101">
        <v>250.0</v>
      </c>
      <c r="AC79" s="56"/>
      <c r="AD79" s="56">
        <f t="shared" si="53"/>
        <v>7000</v>
      </c>
      <c r="AE79" s="57">
        <f t="shared" si="54"/>
        <v>0</v>
      </c>
      <c r="AG79" s="7"/>
    </row>
    <row r="80" ht="15.75" customHeight="1">
      <c r="A80" s="7" t="s">
        <v>35</v>
      </c>
      <c r="B80" s="10">
        <v>977.0</v>
      </c>
      <c r="C80" s="10">
        <v>2500.0</v>
      </c>
      <c r="D80" s="10">
        <v>3680.0</v>
      </c>
      <c r="E80" s="10">
        <v>0.0</v>
      </c>
      <c r="F80" s="10">
        <f t="shared" si="51"/>
        <v>3680</v>
      </c>
      <c r="G80" s="53"/>
      <c r="H80" s="52"/>
      <c r="I80" s="10">
        <v>2500.0</v>
      </c>
      <c r="J80" s="53">
        <f t="shared" si="52"/>
        <v>2500</v>
      </c>
      <c r="K80" s="53"/>
      <c r="L80" s="80">
        <v>2500.0</v>
      </c>
      <c r="M80" s="78"/>
      <c r="N80" s="78"/>
      <c r="O80" s="78"/>
      <c r="P80" s="78"/>
      <c r="Q80" s="56"/>
      <c r="R80" s="56"/>
      <c r="S80" s="56"/>
      <c r="T80" s="56"/>
      <c r="U80" s="56"/>
      <c r="V80" s="99"/>
      <c r="W80" s="56"/>
      <c r="X80" s="78"/>
      <c r="Y80" s="56"/>
      <c r="Z80" s="56"/>
      <c r="AA80" s="78"/>
      <c r="AB80" s="56"/>
      <c r="AC80" s="56"/>
      <c r="AD80" s="56">
        <f t="shared" si="53"/>
        <v>2500</v>
      </c>
      <c r="AE80" s="57">
        <f t="shared" si="54"/>
        <v>0</v>
      </c>
      <c r="AF80" s="104" t="s">
        <v>211</v>
      </c>
      <c r="AG80" s="7"/>
    </row>
    <row r="81" ht="15.75" customHeight="1">
      <c r="A81" s="7" t="s">
        <v>82</v>
      </c>
      <c r="B81" s="10">
        <v>2250.0</v>
      </c>
      <c r="C81" s="10">
        <v>3000.0</v>
      </c>
      <c r="D81" s="10">
        <v>0.0</v>
      </c>
      <c r="E81" s="10">
        <v>1500.0</v>
      </c>
      <c r="F81" s="10">
        <f t="shared" si="51"/>
        <v>1500</v>
      </c>
      <c r="G81" s="53" t="s">
        <v>212</v>
      </c>
      <c r="H81" s="52"/>
      <c r="I81" s="10">
        <v>0.0</v>
      </c>
      <c r="J81" s="53">
        <f t="shared" si="52"/>
        <v>0</v>
      </c>
      <c r="K81" s="53" t="s">
        <v>213</v>
      </c>
      <c r="L81" s="78"/>
      <c r="M81" s="78"/>
      <c r="N81" s="78"/>
      <c r="O81" s="78"/>
      <c r="P81" s="78"/>
      <c r="Q81" s="56"/>
      <c r="R81" s="56"/>
      <c r="S81" s="56"/>
      <c r="T81" s="56"/>
      <c r="U81" s="56"/>
      <c r="V81" s="99"/>
      <c r="W81" s="56"/>
      <c r="X81" s="78"/>
      <c r="Y81" s="56"/>
      <c r="Z81" s="85"/>
      <c r="AA81" s="78"/>
      <c r="AB81" s="56"/>
      <c r="AC81" s="56"/>
      <c r="AD81" s="56">
        <f t="shared" si="53"/>
        <v>0</v>
      </c>
      <c r="AE81" s="57">
        <f t="shared" si="54"/>
        <v>0</v>
      </c>
      <c r="AG81" s="7"/>
    </row>
    <row r="82" ht="15.75" customHeight="1">
      <c r="A82" s="7" t="s">
        <v>83</v>
      </c>
      <c r="B82" s="10">
        <v>17148.0</v>
      </c>
      <c r="C82" s="10">
        <v>10000.0</v>
      </c>
      <c r="D82" s="10">
        <v>7414.0</v>
      </c>
      <c r="E82" s="10">
        <v>0.0</v>
      </c>
      <c r="F82" s="10">
        <f t="shared" si="51"/>
        <v>7414</v>
      </c>
      <c r="G82" s="53"/>
      <c r="H82" s="52"/>
      <c r="I82" s="10">
        <v>1000.0</v>
      </c>
      <c r="J82" s="53">
        <f t="shared" si="52"/>
        <v>1000</v>
      </c>
      <c r="K82" s="53" t="s">
        <v>214</v>
      </c>
      <c r="L82" s="78"/>
      <c r="M82" s="78"/>
      <c r="N82" s="78"/>
      <c r="O82" s="78"/>
      <c r="P82" s="78"/>
      <c r="Q82" s="56"/>
      <c r="R82" s="56"/>
      <c r="S82" s="56"/>
      <c r="T82" s="101">
        <v>500.0</v>
      </c>
      <c r="U82" s="56"/>
      <c r="V82" s="105">
        <v>500.0</v>
      </c>
      <c r="W82" s="56"/>
      <c r="X82" s="78"/>
      <c r="Y82" s="56">
        <v>2500.0</v>
      </c>
      <c r="Z82" s="56"/>
      <c r="AA82" s="78"/>
      <c r="AB82" s="56"/>
      <c r="AC82" s="56"/>
      <c r="AD82" s="56">
        <f t="shared" si="53"/>
        <v>3500</v>
      </c>
      <c r="AE82" s="57">
        <f t="shared" si="54"/>
        <v>2500</v>
      </c>
      <c r="AF82" s="106" t="s">
        <v>215</v>
      </c>
      <c r="AG82" s="12"/>
    </row>
    <row r="83" ht="15.75" customHeight="1">
      <c r="A83" s="7" t="s">
        <v>85</v>
      </c>
      <c r="B83" s="10">
        <v>5377.0</v>
      </c>
      <c r="C83" s="10">
        <v>6000.0</v>
      </c>
      <c r="D83" s="10">
        <v>3348.0</v>
      </c>
      <c r="E83" s="10">
        <v>1116.0</v>
      </c>
      <c r="F83" s="10">
        <f t="shared" si="51"/>
        <v>4464</v>
      </c>
      <c r="G83" s="53" t="s">
        <v>198</v>
      </c>
      <c r="H83" s="52"/>
      <c r="I83" s="10">
        <v>2500.0</v>
      </c>
      <c r="J83" s="53">
        <f t="shared" si="52"/>
        <v>2500</v>
      </c>
      <c r="K83" s="53"/>
      <c r="L83" s="78"/>
      <c r="M83" s="78"/>
      <c r="N83" s="78">
        <v>500.0</v>
      </c>
      <c r="O83" s="85"/>
      <c r="P83" s="85"/>
      <c r="Q83" s="56"/>
      <c r="R83" s="56"/>
      <c r="S83" s="80">
        <v>250.0</v>
      </c>
      <c r="T83" s="78"/>
      <c r="U83" s="80">
        <v>500.0</v>
      </c>
      <c r="V83" s="105">
        <v>1000.0</v>
      </c>
      <c r="W83" s="56"/>
      <c r="X83" s="80"/>
      <c r="Y83" s="101">
        <v>1000.0</v>
      </c>
      <c r="Z83" s="56"/>
      <c r="AA83" s="78"/>
      <c r="AB83" s="101">
        <v>250.0</v>
      </c>
      <c r="AC83" s="56"/>
      <c r="AD83" s="56">
        <f t="shared" si="53"/>
        <v>3500</v>
      </c>
      <c r="AE83" s="57">
        <f t="shared" si="54"/>
        <v>1000</v>
      </c>
      <c r="AF83" s="104" t="s">
        <v>216</v>
      </c>
    </row>
    <row r="84" ht="15.75" hidden="1" customHeight="1">
      <c r="A84" s="12" t="s">
        <v>217</v>
      </c>
      <c r="B84" s="10">
        <v>0.0</v>
      </c>
      <c r="C84" s="10">
        <v>0.0</v>
      </c>
      <c r="D84" s="10"/>
      <c r="E84" s="10"/>
      <c r="F84" s="10">
        <f t="shared" si="51"/>
        <v>0</v>
      </c>
      <c r="G84" s="53"/>
      <c r="H84" s="52"/>
      <c r="I84" s="10"/>
      <c r="J84" s="53">
        <f t="shared" si="52"/>
        <v>0</v>
      </c>
      <c r="K84" s="53"/>
      <c r="L84" s="78"/>
      <c r="M84" s="78"/>
      <c r="N84" s="78"/>
      <c r="O84" s="56"/>
      <c r="P84" s="56"/>
      <c r="Q84" s="56"/>
      <c r="R84" s="56"/>
      <c r="S84" s="56"/>
      <c r="T84" s="78"/>
      <c r="U84" s="78"/>
      <c r="V84" s="99"/>
      <c r="W84" s="56"/>
      <c r="X84" s="78"/>
      <c r="Y84" s="56"/>
      <c r="Z84" s="56"/>
      <c r="AA84" s="78"/>
      <c r="AB84" s="56"/>
      <c r="AC84" s="56"/>
      <c r="AD84" s="56">
        <f t="shared" si="53"/>
        <v>0</v>
      </c>
      <c r="AE84" s="57">
        <f t="shared" si="54"/>
        <v>0</v>
      </c>
      <c r="AF84" s="12"/>
      <c r="AG84" s="12"/>
    </row>
    <row r="85" ht="15.75" customHeight="1">
      <c r="A85" s="7" t="s">
        <v>86</v>
      </c>
      <c r="B85" s="10">
        <v>2365.0</v>
      </c>
      <c r="C85" s="10">
        <v>2500.0</v>
      </c>
      <c r="D85" s="10">
        <v>1860.0</v>
      </c>
      <c r="E85" s="10">
        <v>620.0</v>
      </c>
      <c r="F85" s="10">
        <f t="shared" si="51"/>
        <v>2480</v>
      </c>
      <c r="G85" s="53" t="s">
        <v>198</v>
      </c>
      <c r="H85" s="52"/>
      <c r="I85" s="10">
        <v>2500.0</v>
      </c>
      <c r="J85" s="53">
        <f t="shared" si="52"/>
        <v>2500</v>
      </c>
      <c r="K85" s="53"/>
      <c r="L85" s="78"/>
      <c r="M85" s="29"/>
      <c r="N85" s="78">
        <v>500.0</v>
      </c>
      <c r="O85" s="85"/>
      <c r="P85" s="85"/>
      <c r="Q85" s="56"/>
      <c r="R85" s="101">
        <v>250.0</v>
      </c>
      <c r="S85" s="80">
        <v>500.0</v>
      </c>
      <c r="T85" s="78"/>
      <c r="U85" s="78"/>
      <c r="V85" s="105">
        <v>500.0</v>
      </c>
      <c r="W85" s="56"/>
      <c r="X85" s="80">
        <v>250.0</v>
      </c>
      <c r="Y85" s="56"/>
      <c r="Z85" s="56"/>
      <c r="AA85" s="78"/>
      <c r="AB85" s="56">
        <v>500.0</v>
      </c>
      <c r="AC85" s="78"/>
      <c r="AD85" s="56">
        <f t="shared" si="53"/>
        <v>2500</v>
      </c>
      <c r="AE85" s="57">
        <f t="shared" si="54"/>
        <v>0</v>
      </c>
      <c r="AF85" s="104" t="s">
        <v>218</v>
      </c>
    </row>
    <row r="86" ht="15.75" customHeight="1">
      <c r="A86" s="7" t="s">
        <v>87</v>
      </c>
      <c r="B86" s="10"/>
      <c r="C86" s="10">
        <v>7000.0</v>
      </c>
      <c r="D86" s="10">
        <v>7869.0</v>
      </c>
      <c r="E86" s="10">
        <v>2650.0</v>
      </c>
      <c r="F86" s="10">
        <f t="shared" si="51"/>
        <v>10519</v>
      </c>
      <c r="G86" s="53" t="s">
        <v>198</v>
      </c>
      <c r="H86" s="52"/>
      <c r="I86" s="10">
        <v>7500.0</v>
      </c>
      <c r="J86" s="53">
        <f t="shared" si="52"/>
        <v>7500</v>
      </c>
      <c r="K86" s="53" t="s">
        <v>219</v>
      </c>
      <c r="L86" s="78" t="s">
        <v>208</v>
      </c>
      <c r="M86" s="78"/>
      <c r="N86" s="78">
        <v>500.0</v>
      </c>
      <c r="O86" s="85"/>
      <c r="P86" s="85"/>
      <c r="Q86" s="56"/>
      <c r="R86" s="56">
        <v>2000.0</v>
      </c>
      <c r="S86" s="80">
        <v>1250.0</v>
      </c>
      <c r="T86" s="78"/>
      <c r="U86" s="78"/>
      <c r="V86" s="99">
        <v>400.0</v>
      </c>
      <c r="W86" s="56"/>
      <c r="X86" s="78">
        <v>350.0</v>
      </c>
      <c r="Y86" s="56">
        <v>750.0</v>
      </c>
      <c r="Z86" s="56"/>
      <c r="AA86" s="78"/>
      <c r="AB86" s="101">
        <v>1250.0</v>
      </c>
      <c r="AC86" s="78">
        <v>1000.0</v>
      </c>
      <c r="AD86" s="56">
        <f t="shared" si="53"/>
        <v>7500</v>
      </c>
      <c r="AE86" s="57">
        <f t="shared" si="54"/>
        <v>0</v>
      </c>
      <c r="AG86" s="7"/>
    </row>
    <row r="87" ht="15.75" customHeight="1">
      <c r="A87" s="7" t="s">
        <v>89</v>
      </c>
      <c r="B87" s="10">
        <f>14116+27</f>
        <v>14143</v>
      </c>
      <c r="C87" s="10">
        <v>15600.0</v>
      </c>
      <c r="D87" s="10">
        <v>15829.0</v>
      </c>
      <c r="E87" s="10">
        <v>5275.0</v>
      </c>
      <c r="F87" s="10">
        <f t="shared" si="51"/>
        <v>21104</v>
      </c>
      <c r="G87" s="53" t="s">
        <v>198</v>
      </c>
      <c r="H87" s="52"/>
      <c r="I87" s="10">
        <v>25000.0</v>
      </c>
      <c r="J87" s="53">
        <f t="shared" si="52"/>
        <v>25000</v>
      </c>
      <c r="K87" s="71" t="s">
        <v>220</v>
      </c>
      <c r="L87" s="78" t="s">
        <v>208</v>
      </c>
      <c r="M87" s="78"/>
      <c r="N87" s="78">
        <v>500.0</v>
      </c>
      <c r="O87" s="80"/>
      <c r="P87" s="80">
        <v>1000.0</v>
      </c>
      <c r="Q87" s="101">
        <v>1500.0</v>
      </c>
      <c r="R87" s="101">
        <v>1000.0</v>
      </c>
      <c r="S87" s="80">
        <v>2000.0</v>
      </c>
      <c r="T87" s="80">
        <v>1000.0</v>
      </c>
      <c r="U87" s="80">
        <v>2000.0</v>
      </c>
      <c r="V87" s="105">
        <v>2000.0</v>
      </c>
      <c r="W87" s="101">
        <v>1500.0</v>
      </c>
      <c r="X87" s="80">
        <v>6500.0</v>
      </c>
      <c r="Y87" s="101">
        <v>3000.0</v>
      </c>
      <c r="Z87" s="56"/>
      <c r="AA87" s="78"/>
      <c r="AB87" s="101">
        <v>2000.0</v>
      </c>
      <c r="AC87" s="80">
        <v>1000.0</v>
      </c>
      <c r="AD87" s="56">
        <f t="shared" si="53"/>
        <v>25000</v>
      </c>
      <c r="AE87" s="57">
        <f t="shared" si="54"/>
        <v>0</v>
      </c>
      <c r="AG87" s="7"/>
    </row>
    <row r="88" ht="15.75" customHeight="1">
      <c r="A88" s="7" t="s">
        <v>90</v>
      </c>
      <c r="B88" s="10">
        <v>17683.0</v>
      </c>
      <c r="C88" s="10">
        <v>45000.0</v>
      </c>
      <c r="D88" s="10">
        <v>34500.0</v>
      </c>
      <c r="E88" s="10">
        <f>3950*3</f>
        <v>11850</v>
      </c>
      <c r="F88" s="10">
        <f t="shared" si="51"/>
        <v>46350</v>
      </c>
      <c r="G88" s="53" t="s">
        <v>221</v>
      </c>
      <c r="H88" s="52">
        <v>48000.0</v>
      </c>
      <c r="I88" s="10"/>
      <c r="J88" s="53">
        <f t="shared" si="52"/>
        <v>48000</v>
      </c>
      <c r="K88" s="53" t="s">
        <v>222</v>
      </c>
      <c r="L88" s="78"/>
      <c r="M88" s="78"/>
      <c r="N88" s="80">
        <v>48000.0</v>
      </c>
      <c r="O88" s="56"/>
      <c r="P88" s="56"/>
      <c r="Q88" s="56"/>
      <c r="R88" s="56"/>
      <c r="S88" s="78"/>
      <c r="T88" s="56"/>
      <c r="U88" s="56"/>
      <c r="V88" s="99"/>
      <c r="W88" s="56"/>
      <c r="X88" s="56"/>
      <c r="Y88" s="56"/>
      <c r="Z88" s="56"/>
      <c r="AA88" s="85"/>
      <c r="AB88" s="56"/>
      <c r="AC88" s="56"/>
      <c r="AD88" s="56">
        <f t="shared" si="53"/>
        <v>48000</v>
      </c>
      <c r="AE88" s="57">
        <f t="shared" si="54"/>
        <v>0</v>
      </c>
    </row>
    <row r="89" ht="15.75" customHeight="1">
      <c r="A89" s="7" t="s">
        <v>91</v>
      </c>
      <c r="B89" s="10"/>
      <c r="C89" s="10"/>
      <c r="D89" s="10"/>
      <c r="E89" s="10"/>
      <c r="F89" s="10"/>
      <c r="G89" s="53"/>
      <c r="H89" s="52"/>
      <c r="I89" s="10"/>
      <c r="J89" s="53">
        <f t="shared" si="52"/>
        <v>0</v>
      </c>
      <c r="K89" s="53" t="s">
        <v>223</v>
      </c>
      <c r="L89" s="78"/>
      <c r="M89" s="78"/>
      <c r="N89" s="78"/>
      <c r="O89" s="56"/>
      <c r="P89" s="56"/>
      <c r="Q89" s="56"/>
      <c r="R89" s="56"/>
      <c r="S89" s="78"/>
      <c r="T89" s="56"/>
      <c r="U89" s="56"/>
      <c r="V89" s="81"/>
      <c r="W89" s="56"/>
      <c r="X89" s="56"/>
      <c r="Y89" s="56"/>
      <c r="Z89" s="56"/>
      <c r="AA89" s="85"/>
      <c r="AB89" s="56"/>
      <c r="AC89" s="56"/>
      <c r="AD89" s="56">
        <f t="shared" si="53"/>
        <v>0</v>
      </c>
      <c r="AE89" s="57">
        <f t="shared" si="54"/>
        <v>0</v>
      </c>
    </row>
    <row r="90" ht="15.75" customHeight="1">
      <c r="A90" s="7" t="s">
        <v>92</v>
      </c>
      <c r="B90" s="10">
        <v>2500.0</v>
      </c>
      <c r="C90" s="10">
        <v>3000.0</v>
      </c>
      <c r="D90" s="10">
        <v>3000.0</v>
      </c>
      <c r="E90" s="10">
        <v>0.0</v>
      </c>
      <c r="F90" s="10">
        <f t="shared" ref="F90:F92" si="55">+D90+E90</f>
        <v>3000</v>
      </c>
      <c r="G90" s="53"/>
      <c r="H90" s="52"/>
      <c r="I90" s="10">
        <v>0.0</v>
      </c>
      <c r="J90" s="53">
        <f t="shared" si="52"/>
        <v>0</v>
      </c>
      <c r="K90" s="53" t="s">
        <v>224</v>
      </c>
      <c r="L90" s="78"/>
      <c r="M90" s="78"/>
      <c r="N90" s="78"/>
      <c r="O90" s="56"/>
      <c r="P90" s="56"/>
      <c r="Q90" s="56"/>
      <c r="R90" s="56"/>
      <c r="S90" s="78"/>
      <c r="T90" s="56"/>
      <c r="U90" s="56"/>
      <c r="V90" s="81"/>
      <c r="W90" s="56"/>
      <c r="X90" s="56"/>
      <c r="Y90" s="56"/>
      <c r="Z90" s="56"/>
      <c r="AA90" s="85"/>
      <c r="AB90" s="56"/>
      <c r="AC90" s="56"/>
      <c r="AD90" s="56">
        <f t="shared" si="53"/>
        <v>0</v>
      </c>
      <c r="AE90" s="57">
        <f t="shared" si="54"/>
        <v>0</v>
      </c>
    </row>
    <row r="91" ht="15.75" customHeight="1">
      <c r="A91" s="7" t="s">
        <v>93</v>
      </c>
      <c r="B91" s="10"/>
      <c r="C91" s="10">
        <v>45000.0</v>
      </c>
      <c r="D91" s="10">
        <v>7738.0</v>
      </c>
      <c r="E91" s="10">
        <f>6000*3</f>
        <v>18000</v>
      </c>
      <c r="F91" s="10">
        <f t="shared" si="55"/>
        <v>25738</v>
      </c>
      <c r="G91" s="53" t="s">
        <v>225</v>
      </c>
      <c r="H91" s="52"/>
      <c r="I91" s="10">
        <v>45000.0</v>
      </c>
      <c r="J91" s="53">
        <f t="shared" si="52"/>
        <v>45000</v>
      </c>
      <c r="K91" s="53" t="s">
        <v>226</v>
      </c>
      <c r="L91" s="56" t="s">
        <v>208</v>
      </c>
      <c r="M91" s="56"/>
      <c r="N91" s="78"/>
      <c r="O91" s="78"/>
      <c r="P91" s="78"/>
      <c r="Q91" s="56"/>
      <c r="R91" s="56"/>
      <c r="S91" s="78"/>
      <c r="T91" s="56"/>
      <c r="U91" s="85"/>
      <c r="V91" s="99"/>
      <c r="W91" s="56"/>
      <c r="X91" s="101">
        <v>45000.0</v>
      </c>
      <c r="Y91" s="56"/>
      <c r="Z91" s="56"/>
      <c r="AA91" s="85"/>
      <c r="AB91" s="56"/>
      <c r="AC91" s="56"/>
      <c r="AD91" s="56">
        <f t="shared" si="53"/>
        <v>45000</v>
      </c>
      <c r="AE91" s="57">
        <f t="shared" si="54"/>
        <v>0</v>
      </c>
      <c r="AF91" s="104" t="s">
        <v>227</v>
      </c>
    </row>
    <row r="92" ht="15.75" customHeight="1">
      <c r="A92" s="7"/>
      <c r="B92" s="10">
        <v>3000.0</v>
      </c>
      <c r="C92" s="10"/>
      <c r="D92" s="10"/>
      <c r="E92" s="10"/>
      <c r="F92" s="10">
        <f t="shared" si="55"/>
        <v>0</v>
      </c>
      <c r="G92" s="53"/>
      <c r="H92" s="52"/>
      <c r="I92" s="10"/>
      <c r="J92" s="53"/>
      <c r="K92" s="53"/>
      <c r="L92" s="56"/>
      <c r="M92" s="56"/>
      <c r="N92" s="78"/>
      <c r="O92" s="78"/>
      <c r="P92" s="78"/>
      <c r="Q92" s="56"/>
      <c r="R92" s="56"/>
      <c r="S92" s="78"/>
      <c r="T92" s="56"/>
      <c r="U92" s="85"/>
      <c r="V92" s="99"/>
      <c r="W92" s="56"/>
      <c r="X92" s="56"/>
      <c r="Y92" s="56"/>
      <c r="Z92" s="56"/>
      <c r="AA92" s="85"/>
      <c r="AB92" s="56"/>
      <c r="AC92" s="56"/>
      <c r="AD92" s="56">
        <f t="shared" si="53"/>
        <v>0</v>
      </c>
      <c r="AE92" s="57">
        <f t="shared" si="54"/>
        <v>0</v>
      </c>
    </row>
    <row r="93" ht="15.75" customHeight="1">
      <c r="A93" s="8" t="s">
        <v>19</v>
      </c>
      <c r="B93" s="10"/>
      <c r="C93" s="10"/>
      <c r="D93" s="10"/>
      <c r="E93" s="10"/>
      <c r="F93" s="10"/>
      <c r="G93" s="53"/>
      <c r="H93" s="52"/>
      <c r="I93" s="10"/>
      <c r="J93" s="53"/>
      <c r="K93" s="53"/>
      <c r="L93" s="56"/>
      <c r="M93" s="56"/>
      <c r="N93" s="78"/>
      <c r="O93" s="78"/>
      <c r="P93" s="78"/>
      <c r="Q93" s="56"/>
      <c r="R93" s="56"/>
      <c r="S93" s="78"/>
      <c r="T93" s="56"/>
      <c r="U93" s="56"/>
      <c r="V93" s="99"/>
      <c r="W93" s="56"/>
      <c r="X93" s="56"/>
      <c r="Y93" s="56"/>
      <c r="Z93" s="56"/>
      <c r="AA93" s="56"/>
      <c r="AB93" s="56"/>
      <c r="AC93" s="56"/>
      <c r="AD93" s="56"/>
      <c r="AE93" s="57"/>
      <c r="AF93" s="12"/>
      <c r="AG93" s="12"/>
    </row>
    <row r="94" ht="15.75" customHeight="1">
      <c r="A94" s="7" t="s">
        <v>20</v>
      </c>
      <c r="B94" s="10">
        <v>10190.0</v>
      </c>
      <c r="C94" s="10">
        <v>18000.0</v>
      </c>
      <c r="D94" s="10">
        <v>17899.0</v>
      </c>
      <c r="E94" s="10">
        <v>0.0</v>
      </c>
      <c r="F94" s="10">
        <f t="shared" ref="F94:F95" si="56">+D94+E94</f>
        <v>17899</v>
      </c>
      <c r="G94" s="53"/>
      <c r="H94" s="52"/>
      <c r="I94" s="10">
        <v>0.0</v>
      </c>
      <c r="J94" s="53">
        <f t="shared" ref="J94:J95" si="57">I94+H94</f>
        <v>0</v>
      </c>
      <c r="K94" s="53" t="s">
        <v>228</v>
      </c>
      <c r="L94" s="56"/>
      <c r="M94" s="56"/>
      <c r="N94" s="56"/>
      <c r="O94" s="56"/>
      <c r="P94" s="56"/>
      <c r="Q94" s="56"/>
      <c r="R94" s="56"/>
      <c r="S94" s="78"/>
      <c r="T94" s="56"/>
      <c r="U94" s="56"/>
      <c r="V94" s="99"/>
      <c r="W94" s="56"/>
      <c r="X94" s="56"/>
      <c r="Y94" s="56"/>
      <c r="Z94" s="56"/>
      <c r="AA94" s="56"/>
      <c r="AB94" s="56"/>
      <c r="AC94" s="56"/>
      <c r="AD94" s="56">
        <f t="shared" ref="AD94:AD95" si="58">SUM(L94:AC94)</f>
        <v>0</v>
      </c>
      <c r="AE94" s="57">
        <f t="shared" ref="AE94:AE95" si="59">+AD94-J94</f>
        <v>0</v>
      </c>
      <c r="AF94" s="12"/>
      <c r="AG94" s="12"/>
    </row>
    <row r="95" ht="15.75" customHeight="1">
      <c r="A95" s="7" t="s">
        <v>21</v>
      </c>
      <c r="B95" s="10">
        <v>15364.0</v>
      </c>
      <c r="C95" s="10">
        <v>15000.0</v>
      </c>
      <c r="D95" s="10">
        <v>13443.0</v>
      </c>
      <c r="E95" s="10">
        <v>0.0</v>
      </c>
      <c r="F95" s="10">
        <f t="shared" si="56"/>
        <v>13443</v>
      </c>
      <c r="G95" s="53"/>
      <c r="H95" s="52"/>
      <c r="I95" s="10">
        <v>0.0</v>
      </c>
      <c r="J95" s="53">
        <f t="shared" si="57"/>
        <v>0</v>
      </c>
      <c r="K95" s="53" t="s">
        <v>229</v>
      </c>
      <c r="L95" s="56"/>
      <c r="M95" s="56"/>
      <c r="N95" s="56"/>
      <c r="O95" s="56"/>
      <c r="P95" s="56"/>
      <c r="Q95" s="56"/>
      <c r="R95" s="56"/>
      <c r="S95" s="78"/>
      <c r="T95" s="56"/>
      <c r="U95" s="56"/>
      <c r="V95" s="99"/>
      <c r="W95" s="56"/>
      <c r="X95" s="56"/>
      <c r="Y95" s="56"/>
      <c r="Z95" s="56"/>
      <c r="AA95" s="56"/>
      <c r="AB95" s="56"/>
      <c r="AC95" s="56"/>
      <c r="AD95" s="56">
        <f t="shared" si="58"/>
        <v>0</v>
      </c>
      <c r="AE95" s="57">
        <f t="shared" si="59"/>
        <v>0</v>
      </c>
      <c r="AF95" s="12"/>
      <c r="AG95" s="12"/>
    </row>
    <row r="96" ht="15.75" customHeight="1">
      <c r="A96" s="8" t="s">
        <v>95</v>
      </c>
      <c r="B96" s="10"/>
      <c r="C96" s="10"/>
      <c r="D96" s="10"/>
      <c r="E96" s="10"/>
      <c r="F96" s="10"/>
      <c r="G96" s="53"/>
      <c r="H96" s="52"/>
      <c r="I96" s="10"/>
      <c r="J96" s="53"/>
      <c r="K96" s="53"/>
      <c r="L96" s="56"/>
      <c r="M96" s="56"/>
      <c r="N96" s="56"/>
      <c r="O96" s="56"/>
      <c r="P96" s="56"/>
      <c r="Q96" s="56"/>
      <c r="R96" s="56"/>
      <c r="S96" s="85"/>
      <c r="T96" s="56"/>
      <c r="U96" s="56"/>
      <c r="V96" s="99"/>
      <c r="W96" s="56"/>
      <c r="X96" s="56"/>
      <c r="Y96" s="56"/>
      <c r="Z96" s="56"/>
      <c r="AA96" s="56"/>
      <c r="AB96" s="56"/>
      <c r="AC96" s="56"/>
      <c r="AD96" s="56"/>
      <c r="AE96" s="57"/>
      <c r="AF96" s="12"/>
      <c r="AG96" s="12"/>
      <c r="AH96" s="12"/>
      <c r="AI96" s="12"/>
      <c r="AJ96" s="12"/>
      <c r="AK96" s="12"/>
      <c r="AL96" s="12"/>
      <c r="AM96" s="12"/>
      <c r="AN96" s="12"/>
      <c r="AO96" s="12"/>
      <c r="AP96" s="12"/>
    </row>
    <row r="97" ht="15.75" customHeight="1">
      <c r="A97" s="7" t="s">
        <v>96</v>
      </c>
      <c r="B97" s="10">
        <v>8128.0</v>
      </c>
      <c r="C97" s="10">
        <v>10000.0</v>
      </c>
      <c r="D97" s="10">
        <v>8209.0</v>
      </c>
      <c r="E97" s="10">
        <v>2750.0</v>
      </c>
      <c r="F97" s="10">
        <f t="shared" ref="F97:F98" si="60">+D97+E97</f>
        <v>10959</v>
      </c>
      <c r="G97" s="53" t="s">
        <v>198</v>
      </c>
      <c r="H97" s="52"/>
      <c r="I97" s="10">
        <v>11000.0</v>
      </c>
      <c r="J97" s="53">
        <f t="shared" ref="J97:J98" si="61">I97+H97</f>
        <v>11000</v>
      </c>
      <c r="K97" s="53"/>
      <c r="L97" s="60"/>
      <c r="M97" s="72"/>
      <c r="N97" s="60"/>
      <c r="O97" s="60"/>
      <c r="P97" s="60">
        <v>1000.0</v>
      </c>
      <c r="Q97" s="60"/>
      <c r="R97" s="60">
        <v>4000.0</v>
      </c>
      <c r="S97" s="72"/>
      <c r="T97" s="72"/>
      <c r="U97" s="72"/>
      <c r="V97" s="70">
        <v>400.0</v>
      </c>
      <c r="W97" s="60"/>
      <c r="X97" s="60">
        <v>250.0</v>
      </c>
      <c r="Y97" s="60">
        <v>1000.0</v>
      </c>
      <c r="Z97" s="72"/>
      <c r="AA97" s="60"/>
      <c r="AB97" s="72"/>
      <c r="AC97" s="60">
        <v>4350.0</v>
      </c>
      <c r="AD97" s="56">
        <f t="shared" ref="AD97:AD98" si="62">SUM(L97:AC97)</f>
        <v>11000</v>
      </c>
      <c r="AE97" s="57">
        <f t="shared" ref="AE97:AE98" si="63">+AD97-J97</f>
        <v>0</v>
      </c>
      <c r="AF97" s="12"/>
      <c r="AG97" s="12"/>
    </row>
    <row r="98" ht="15.75" customHeight="1">
      <c r="A98" s="7" t="s">
        <v>97</v>
      </c>
      <c r="B98" s="10">
        <v>16801.0</v>
      </c>
      <c r="C98" s="10">
        <v>12000.0</v>
      </c>
      <c r="D98" s="10">
        <v>12275.0</v>
      </c>
      <c r="E98" s="10">
        <f>800*3</f>
        <v>2400</v>
      </c>
      <c r="F98" s="10">
        <f t="shared" si="60"/>
        <v>14675</v>
      </c>
      <c r="G98" s="53" t="s">
        <v>230</v>
      </c>
      <c r="H98" s="52"/>
      <c r="I98" s="10">
        <v>15000.0</v>
      </c>
      <c r="J98" s="53">
        <f t="shared" si="61"/>
        <v>15000</v>
      </c>
      <c r="K98" s="53" t="s">
        <v>231</v>
      </c>
      <c r="L98" s="60"/>
      <c r="M98" s="60"/>
      <c r="N98" s="60"/>
      <c r="O98" s="60"/>
      <c r="P98" s="60"/>
      <c r="Q98" s="60"/>
      <c r="R98" s="60">
        <v>6000.0</v>
      </c>
      <c r="S98" s="72"/>
      <c r="T98" s="72"/>
      <c r="U98" s="72"/>
      <c r="V98" s="70">
        <v>1500.0</v>
      </c>
      <c r="W98" s="60"/>
      <c r="X98" s="60"/>
      <c r="Y98" s="60">
        <v>1500.0</v>
      </c>
      <c r="Z98" s="72"/>
      <c r="AA98" s="60"/>
      <c r="AB98" s="72"/>
      <c r="AC98" s="60">
        <v>6000.0</v>
      </c>
      <c r="AD98" s="56">
        <f t="shared" si="62"/>
        <v>15000</v>
      </c>
      <c r="AE98" s="57">
        <f t="shared" si="63"/>
        <v>0</v>
      </c>
      <c r="AF98" s="12"/>
      <c r="AG98" s="12"/>
    </row>
    <row r="99" ht="15.75" customHeight="1">
      <c r="A99" s="7"/>
      <c r="B99" s="10"/>
      <c r="C99" s="10"/>
      <c r="D99" s="10"/>
      <c r="E99" s="10"/>
      <c r="F99" s="10"/>
      <c r="G99" s="53"/>
      <c r="H99" s="52"/>
      <c r="I99" s="10"/>
      <c r="J99" s="53"/>
      <c r="K99" s="53"/>
      <c r="L99" s="56"/>
      <c r="M99" s="56"/>
      <c r="N99" s="56"/>
      <c r="O99" s="56"/>
      <c r="P99" s="56"/>
      <c r="Q99" s="56"/>
      <c r="R99" s="56"/>
      <c r="S99" s="85"/>
      <c r="T99" s="56"/>
      <c r="U99" s="56"/>
      <c r="V99" s="99"/>
      <c r="W99" s="56"/>
      <c r="X99" s="56"/>
      <c r="Y99" s="56"/>
      <c r="Z99" s="56"/>
      <c r="AA99" s="56"/>
      <c r="AB99" s="56"/>
      <c r="AC99" s="56"/>
      <c r="AD99" s="56"/>
      <c r="AE99" s="57"/>
      <c r="AF99" s="12"/>
      <c r="AG99" s="12"/>
      <c r="AH99" s="12"/>
      <c r="AI99" s="12"/>
      <c r="AJ99" s="12"/>
      <c r="AK99" s="12"/>
      <c r="AL99" s="12"/>
      <c r="AM99" s="12"/>
      <c r="AN99" s="12"/>
      <c r="AO99" s="12"/>
      <c r="AP99" s="12"/>
    </row>
    <row r="100" ht="15.75" customHeight="1">
      <c r="A100" s="13" t="s">
        <v>98</v>
      </c>
      <c r="B100" s="24">
        <f t="shared" ref="B100:F100" si="64">SUM(B77:B99)</f>
        <v>151581</v>
      </c>
      <c r="C100" s="24">
        <f t="shared" si="64"/>
        <v>227000</v>
      </c>
      <c r="D100" s="24">
        <f t="shared" si="64"/>
        <v>156965</v>
      </c>
      <c r="E100" s="24">
        <f t="shared" si="64"/>
        <v>50375</v>
      </c>
      <c r="F100" s="24">
        <f t="shared" si="64"/>
        <v>207340</v>
      </c>
      <c r="G100" s="107"/>
      <c r="H100" s="24">
        <f t="shared" ref="H100:J100" si="65">SUM(H77:H99)</f>
        <v>48000</v>
      </c>
      <c r="I100" s="24">
        <f t="shared" si="65"/>
        <v>124000</v>
      </c>
      <c r="J100" s="24">
        <f t="shared" si="65"/>
        <v>172000</v>
      </c>
      <c r="K100" s="107"/>
      <c r="L100" s="77">
        <f t="shared" ref="L100:N100" si="66">SUM(L77:L98)</f>
        <v>2500</v>
      </c>
      <c r="M100" s="77">
        <f t="shared" si="66"/>
        <v>0</v>
      </c>
      <c r="N100" s="77">
        <f t="shared" si="66"/>
        <v>53500</v>
      </c>
      <c r="O100" s="77"/>
      <c r="P100" s="77">
        <f t="shared" ref="P100:AD100" si="67">SUM(P77:P98)</f>
        <v>2000</v>
      </c>
      <c r="Q100" s="77">
        <f t="shared" si="67"/>
        <v>1500</v>
      </c>
      <c r="R100" s="77">
        <f t="shared" si="67"/>
        <v>13750</v>
      </c>
      <c r="S100" s="77">
        <f t="shared" si="67"/>
        <v>5250</v>
      </c>
      <c r="T100" s="77">
        <f t="shared" si="67"/>
        <v>2000</v>
      </c>
      <c r="U100" s="77">
        <f t="shared" si="67"/>
        <v>5000</v>
      </c>
      <c r="V100" s="77">
        <f t="shared" si="67"/>
        <v>7300</v>
      </c>
      <c r="W100" s="77">
        <f t="shared" si="67"/>
        <v>1500</v>
      </c>
      <c r="X100" s="77">
        <f t="shared" si="67"/>
        <v>52850</v>
      </c>
      <c r="Y100" s="77">
        <f t="shared" si="67"/>
        <v>10250</v>
      </c>
      <c r="Z100" s="77">
        <f t="shared" si="67"/>
        <v>0</v>
      </c>
      <c r="AA100" s="77">
        <f t="shared" si="67"/>
        <v>0</v>
      </c>
      <c r="AB100" s="77">
        <f t="shared" si="67"/>
        <v>5750</v>
      </c>
      <c r="AC100" s="77">
        <f t="shared" si="67"/>
        <v>12350</v>
      </c>
      <c r="AD100" s="77">
        <f t="shared" si="67"/>
        <v>175500</v>
      </c>
      <c r="AE100" s="57"/>
    </row>
    <row r="101" ht="15.75" customHeight="1">
      <c r="A101" s="13"/>
      <c r="B101" s="20"/>
      <c r="C101" s="20"/>
      <c r="D101" s="20"/>
      <c r="E101" s="20"/>
      <c r="F101" s="20"/>
      <c r="G101" s="71"/>
      <c r="H101" s="73"/>
      <c r="I101" s="20"/>
      <c r="J101" s="71"/>
      <c r="K101" s="71"/>
      <c r="L101" s="108"/>
      <c r="M101" s="108"/>
      <c r="N101" s="108"/>
      <c r="O101" s="108"/>
      <c r="P101" s="108"/>
      <c r="Q101" s="108"/>
      <c r="R101" s="108"/>
      <c r="S101" s="108"/>
      <c r="T101" s="108"/>
      <c r="U101" s="108"/>
      <c r="V101" s="109"/>
      <c r="W101" s="108"/>
      <c r="X101" s="108"/>
      <c r="Y101" s="108"/>
      <c r="Z101" s="108"/>
      <c r="AA101" s="108"/>
      <c r="AB101" s="108"/>
      <c r="AC101" s="108"/>
      <c r="AD101" s="108"/>
      <c r="AE101" s="57"/>
      <c r="AF101" s="12"/>
      <c r="AG101" s="12"/>
      <c r="AH101" s="12"/>
      <c r="AI101" s="12"/>
      <c r="AJ101" s="12"/>
      <c r="AK101" s="12"/>
      <c r="AL101" s="12"/>
      <c r="AM101" s="12"/>
      <c r="AN101" s="12"/>
      <c r="AO101" s="12"/>
      <c r="AP101" s="12"/>
    </row>
    <row r="102" ht="15.75" customHeight="1">
      <c r="A102" s="13" t="s">
        <v>24</v>
      </c>
      <c r="B102" s="10"/>
      <c r="C102" s="10"/>
      <c r="D102" s="10"/>
      <c r="E102" s="10"/>
      <c r="F102" s="10"/>
      <c r="G102" s="53"/>
      <c r="H102" s="52"/>
      <c r="I102" s="10"/>
      <c r="J102" s="53"/>
      <c r="K102" s="53"/>
      <c r="L102" s="56"/>
      <c r="M102" s="56"/>
      <c r="N102" s="56"/>
      <c r="O102" s="56"/>
      <c r="P102" s="56"/>
      <c r="Q102" s="56"/>
      <c r="R102" s="56"/>
      <c r="S102" s="56"/>
      <c r="T102" s="56"/>
      <c r="U102" s="56"/>
      <c r="V102" s="99"/>
      <c r="W102" s="56"/>
      <c r="X102" s="56"/>
      <c r="Y102" s="56"/>
      <c r="Z102" s="56"/>
      <c r="AA102" s="56"/>
      <c r="AB102" s="56"/>
      <c r="AC102" s="56"/>
      <c r="AD102" s="56"/>
      <c r="AE102" s="57"/>
      <c r="AF102" s="12"/>
      <c r="AG102" s="12"/>
    </row>
    <row r="103" ht="15.75" customHeight="1">
      <c r="A103" s="7" t="s">
        <v>99</v>
      </c>
      <c r="B103" s="10">
        <v>15837.0</v>
      </c>
      <c r="C103" s="10">
        <v>10000.0</v>
      </c>
      <c r="D103" s="10">
        <v>12921.0</v>
      </c>
      <c r="E103" s="10">
        <v>0.0</v>
      </c>
      <c r="F103" s="10">
        <f t="shared" ref="F103:F108" si="68">+D103+E103</f>
        <v>12921</v>
      </c>
      <c r="G103" s="53"/>
      <c r="H103" s="52"/>
      <c r="I103" s="10">
        <v>10000.0</v>
      </c>
      <c r="J103" s="53">
        <f t="shared" ref="J103:J112" si="69">I103+H103</f>
        <v>10000</v>
      </c>
      <c r="K103" s="53" t="s">
        <v>232</v>
      </c>
      <c r="L103" s="56"/>
      <c r="M103" s="110">
        <v>10000.0</v>
      </c>
      <c r="N103" s="56"/>
      <c r="O103" s="56"/>
      <c r="P103" s="56"/>
      <c r="Q103" s="56"/>
      <c r="R103" s="56"/>
      <c r="S103" s="56"/>
      <c r="T103" s="56"/>
      <c r="U103" s="56"/>
      <c r="V103" s="99"/>
      <c r="W103" s="56"/>
      <c r="X103" s="56"/>
      <c r="Y103" s="56"/>
      <c r="Z103" s="56"/>
      <c r="AA103" s="56"/>
      <c r="AB103" s="56"/>
      <c r="AC103" s="56"/>
      <c r="AD103" s="56">
        <f t="shared" ref="AD103:AD112" si="70">SUM(L103:X103)</f>
        <v>10000</v>
      </c>
      <c r="AE103" s="57">
        <f t="shared" ref="AE103:AE112" si="71">+AD103-J103</f>
        <v>0</v>
      </c>
      <c r="AF103" s="12"/>
      <c r="AG103" s="12"/>
    </row>
    <row r="104" ht="15.75" customHeight="1">
      <c r="A104" s="7" t="s">
        <v>26</v>
      </c>
      <c r="B104" s="10">
        <v>4972.0</v>
      </c>
      <c r="C104" s="10">
        <v>4500.0</v>
      </c>
      <c r="D104" s="10">
        <v>103.0</v>
      </c>
      <c r="E104" s="10">
        <v>4400.0</v>
      </c>
      <c r="F104" s="10">
        <f t="shared" si="68"/>
        <v>4503</v>
      </c>
      <c r="G104" s="53"/>
      <c r="H104" s="52"/>
      <c r="I104" s="10">
        <v>4500.0</v>
      </c>
      <c r="J104" s="53">
        <f t="shared" si="69"/>
        <v>4500</v>
      </c>
      <c r="K104" s="53"/>
      <c r="L104" s="56"/>
      <c r="M104" s="110">
        <v>4500.0</v>
      </c>
      <c r="N104" s="56"/>
      <c r="O104" s="56"/>
      <c r="P104" s="56"/>
      <c r="Q104" s="56"/>
      <c r="R104" s="56"/>
      <c r="S104" s="56"/>
      <c r="T104" s="56"/>
      <c r="U104" s="56"/>
      <c r="V104" s="99"/>
      <c r="W104" s="56"/>
      <c r="X104" s="56"/>
      <c r="Y104" s="56"/>
      <c r="Z104" s="56"/>
      <c r="AA104" s="56"/>
      <c r="AB104" s="56"/>
      <c r="AC104" s="56"/>
      <c r="AD104" s="56">
        <f t="shared" si="70"/>
        <v>4500</v>
      </c>
      <c r="AE104" s="57">
        <f t="shared" si="71"/>
        <v>0</v>
      </c>
      <c r="AF104" s="12"/>
      <c r="AG104" s="12"/>
    </row>
    <row r="105" ht="15.75" customHeight="1">
      <c r="A105" s="7" t="s">
        <v>27</v>
      </c>
      <c r="B105" s="10">
        <v>4437.0</v>
      </c>
      <c r="C105" s="10">
        <v>4500.0</v>
      </c>
      <c r="D105" s="10">
        <v>4120.0</v>
      </c>
      <c r="E105" s="10">
        <v>0.0</v>
      </c>
      <c r="F105" s="10">
        <f t="shared" si="68"/>
        <v>4120</v>
      </c>
      <c r="G105" s="53"/>
      <c r="H105" s="52"/>
      <c r="I105" s="10">
        <v>4000.0</v>
      </c>
      <c r="J105" s="53">
        <f t="shared" si="69"/>
        <v>4000</v>
      </c>
      <c r="K105" s="53"/>
      <c r="L105" s="111"/>
      <c r="M105" s="110">
        <v>4000.0</v>
      </c>
      <c r="N105" s="56"/>
      <c r="O105" s="56"/>
      <c r="P105" s="56"/>
      <c r="Q105" s="56"/>
      <c r="R105" s="56"/>
      <c r="S105" s="56"/>
      <c r="T105" s="56"/>
      <c r="U105" s="56"/>
      <c r="V105" s="99"/>
      <c r="W105" s="56"/>
      <c r="X105" s="56"/>
      <c r="Y105" s="56"/>
      <c r="Z105" s="56"/>
      <c r="AA105" s="56"/>
      <c r="AB105" s="56"/>
      <c r="AC105" s="56"/>
      <c r="AD105" s="56">
        <f t="shared" si="70"/>
        <v>4000</v>
      </c>
      <c r="AE105" s="57">
        <f t="shared" si="71"/>
        <v>0</v>
      </c>
      <c r="AF105" s="12"/>
      <c r="AG105" s="12"/>
    </row>
    <row r="106" ht="15.75" customHeight="1">
      <c r="A106" s="7" t="s">
        <v>28</v>
      </c>
      <c r="B106" s="10">
        <v>1742.0</v>
      </c>
      <c r="C106" s="10">
        <v>3000.0</v>
      </c>
      <c r="D106" s="10">
        <v>1383.0</v>
      </c>
      <c r="E106" s="10">
        <v>0.0</v>
      </c>
      <c r="F106" s="10">
        <f t="shared" si="68"/>
        <v>1383</v>
      </c>
      <c r="G106" s="53"/>
      <c r="H106" s="52"/>
      <c r="I106" s="10">
        <v>1300.0</v>
      </c>
      <c r="J106" s="53">
        <f t="shared" si="69"/>
        <v>1300</v>
      </c>
      <c r="K106" s="53"/>
      <c r="L106" s="56"/>
      <c r="M106" s="110">
        <v>1300.0</v>
      </c>
      <c r="N106" s="56"/>
      <c r="O106" s="56"/>
      <c r="P106" s="56"/>
      <c r="Q106" s="56"/>
      <c r="R106" s="56"/>
      <c r="S106" s="56"/>
      <c r="T106" s="56"/>
      <c r="U106" s="56"/>
      <c r="V106" s="99"/>
      <c r="W106" s="56"/>
      <c r="X106" s="56"/>
      <c r="Y106" s="56"/>
      <c r="Z106" s="56"/>
      <c r="AA106" s="56"/>
      <c r="AB106" s="56"/>
      <c r="AC106" s="56"/>
      <c r="AD106" s="56">
        <f t="shared" si="70"/>
        <v>1300</v>
      </c>
      <c r="AE106" s="57">
        <f t="shared" si="71"/>
        <v>0</v>
      </c>
      <c r="AF106" s="12"/>
      <c r="AG106" s="12"/>
    </row>
    <row r="107" ht="15.75" customHeight="1">
      <c r="A107" s="7" t="s">
        <v>29</v>
      </c>
      <c r="B107" s="10">
        <v>11894.0</v>
      </c>
      <c r="C107" s="10">
        <v>11000.0</v>
      </c>
      <c r="D107" s="10">
        <v>10535.0</v>
      </c>
      <c r="E107" s="10">
        <v>0.0</v>
      </c>
      <c r="F107" s="10">
        <f t="shared" si="68"/>
        <v>10535</v>
      </c>
      <c r="G107" s="53"/>
      <c r="H107" s="52"/>
      <c r="I107" s="10">
        <v>10500.0</v>
      </c>
      <c r="J107" s="53">
        <f t="shared" si="69"/>
        <v>10500</v>
      </c>
      <c r="K107" s="53"/>
      <c r="L107" s="56"/>
      <c r="M107" s="110">
        <v>10500.0</v>
      </c>
      <c r="N107" s="56"/>
      <c r="O107" s="56"/>
      <c r="P107" s="56"/>
      <c r="Q107" s="56"/>
      <c r="R107" s="56"/>
      <c r="S107" s="56"/>
      <c r="T107" s="56"/>
      <c r="U107" s="56"/>
      <c r="V107" s="99"/>
      <c r="W107" s="56"/>
      <c r="X107" s="56"/>
      <c r="Y107" s="56"/>
      <c r="Z107" s="56"/>
      <c r="AA107" s="56"/>
      <c r="AB107" s="56"/>
      <c r="AC107" s="56"/>
      <c r="AD107" s="56">
        <f t="shared" si="70"/>
        <v>10500</v>
      </c>
      <c r="AE107" s="57">
        <f t="shared" si="71"/>
        <v>0</v>
      </c>
    </row>
    <row r="108" ht="15.75" customHeight="1">
      <c r="A108" s="7" t="s">
        <v>100</v>
      </c>
      <c r="B108" s="10">
        <v>466.0</v>
      </c>
      <c r="C108" s="10">
        <v>400.0</v>
      </c>
      <c r="D108" s="10">
        <v>0.0</v>
      </c>
      <c r="E108" s="10">
        <v>0.0</v>
      </c>
      <c r="F108" s="10">
        <f t="shared" si="68"/>
        <v>0</v>
      </c>
      <c r="G108" s="53"/>
      <c r="H108" s="52"/>
      <c r="I108" s="10">
        <v>0.0</v>
      </c>
      <c r="J108" s="53">
        <f t="shared" si="69"/>
        <v>0</v>
      </c>
      <c r="K108" s="53" t="s">
        <v>233</v>
      </c>
      <c r="L108" s="56"/>
      <c r="M108" s="110">
        <v>0.0</v>
      </c>
      <c r="N108" s="56"/>
      <c r="O108" s="56"/>
      <c r="P108" s="56"/>
      <c r="Q108" s="56"/>
      <c r="R108" s="56"/>
      <c r="S108" s="56"/>
      <c r="T108" s="56"/>
      <c r="U108" s="56"/>
      <c r="V108" s="99"/>
      <c r="W108" s="56"/>
      <c r="X108" s="56"/>
      <c r="Y108" s="56"/>
      <c r="Z108" s="56"/>
      <c r="AA108" s="56"/>
      <c r="AB108" s="56"/>
      <c r="AC108" s="56"/>
      <c r="AD108" s="56">
        <f t="shared" si="70"/>
        <v>0</v>
      </c>
      <c r="AE108" s="57">
        <f t="shared" si="71"/>
        <v>0</v>
      </c>
    </row>
    <row r="109" ht="15.75" customHeight="1">
      <c r="A109" s="7" t="s">
        <v>32</v>
      </c>
      <c r="B109" s="10"/>
      <c r="C109" s="10"/>
      <c r="D109" s="10"/>
      <c r="E109" s="10"/>
      <c r="F109" s="10"/>
      <c r="G109" s="53"/>
      <c r="H109" s="52"/>
      <c r="I109" s="10">
        <v>2000.0</v>
      </c>
      <c r="J109" s="53">
        <f t="shared" si="69"/>
        <v>2000</v>
      </c>
      <c r="K109" s="53" t="s">
        <v>234</v>
      </c>
      <c r="L109" s="56"/>
      <c r="M109" s="110">
        <v>2000.0</v>
      </c>
      <c r="N109" s="56"/>
      <c r="O109" s="56"/>
      <c r="P109" s="56"/>
      <c r="Q109" s="56"/>
      <c r="R109" s="56"/>
      <c r="S109" s="56"/>
      <c r="T109" s="56"/>
      <c r="U109" s="56"/>
      <c r="V109" s="99"/>
      <c r="W109" s="56"/>
      <c r="X109" s="56"/>
      <c r="Y109" s="56"/>
      <c r="Z109" s="56"/>
      <c r="AA109" s="56"/>
      <c r="AB109" s="56"/>
      <c r="AC109" s="56"/>
      <c r="AD109" s="56">
        <f t="shared" si="70"/>
        <v>2000</v>
      </c>
      <c r="AE109" s="57">
        <f t="shared" si="71"/>
        <v>0</v>
      </c>
    </row>
    <row r="110" ht="15.75" customHeight="1">
      <c r="A110" s="7" t="s">
        <v>101</v>
      </c>
      <c r="B110" s="10">
        <v>10064.0</v>
      </c>
      <c r="C110" s="10">
        <v>14400.0</v>
      </c>
      <c r="D110" s="10">
        <v>13771.0</v>
      </c>
      <c r="E110" s="10">
        <v>0.0</v>
      </c>
      <c r="F110" s="10">
        <f t="shared" ref="F110:F112" si="72">+D110+E110</f>
        <v>13771</v>
      </c>
      <c r="G110" s="53"/>
      <c r="H110" s="52"/>
      <c r="I110" s="10">
        <v>12000.0</v>
      </c>
      <c r="J110" s="53">
        <f t="shared" si="69"/>
        <v>12000</v>
      </c>
      <c r="K110" s="53"/>
      <c r="L110" s="56"/>
      <c r="M110" s="110">
        <v>12000.0</v>
      </c>
      <c r="N110" s="56"/>
      <c r="O110" s="56"/>
      <c r="P110" s="56"/>
      <c r="Q110" s="56"/>
      <c r="R110" s="56"/>
      <c r="S110" s="56"/>
      <c r="T110" s="56"/>
      <c r="U110" s="56"/>
      <c r="V110" s="99"/>
      <c r="W110" s="56"/>
      <c r="X110" s="56"/>
      <c r="Y110" s="56"/>
      <c r="Z110" s="56"/>
      <c r="AA110" s="56"/>
      <c r="AB110" s="56"/>
      <c r="AC110" s="56"/>
      <c r="AD110" s="56">
        <f t="shared" si="70"/>
        <v>12000</v>
      </c>
      <c r="AE110" s="57">
        <f t="shared" si="71"/>
        <v>0</v>
      </c>
    </row>
    <row r="111" ht="15.75" customHeight="1">
      <c r="A111" s="7" t="s">
        <v>34</v>
      </c>
      <c r="B111" s="10">
        <v>9492.0</v>
      </c>
      <c r="C111" s="10">
        <v>7000.0</v>
      </c>
      <c r="D111" s="10">
        <v>0.0</v>
      </c>
      <c r="E111" s="10">
        <v>15891.0</v>
      </c>
      <c r="F111" s="10">
        <f t="shared" si="72"/>
        <v>15891</v>
      </c>
      <c r="G111" s="53"/>
      <c r="H111" s="52"/>
      <c r="I111" s="10">
        <v>16000.0</v>
      </c>
      <c r="J111" s="53">
        <f t="shared" si="69"/>
        <v>16000</v>
      </c>
      <c r="K111" s="53"/>
      <c r="L111" s="56"/>
      <c r="M111" s="110">
        <v>16000.0</v>
      </c>
      <c r="N111" s="56"/>
      <c r="O111" s="56"/>
      <c r="P111" s="56"/>
      <c r="Q111" s="56"/>
      <c r="R111" s="56"/>
      <c r="S111" s="56"/>
      <c r="T111" s="56"/>
      <c r="U111" s="56"/>
      <c r="V111" s="99"/>
      <c r="W111" s="56"/>
      <c r="X111" s="56"/>
      <c r="Y111" s="56"/>
      <c r="Z111" s="56"/>
      <c r="AA111" s="56"/>
      <c r="AB111" s="56"/>
      <c r="AC111" s="56"/>
      <c r="AD111" s="56">
        <f t="shared" si="70"/>
        <v>16000</v>
      </c>
      <c r="AE111" s="57">
        <f t="shared" si="71"/>
        <v>0</v>
      </c>
    </row>
    <row r="112" ht="15.75" customHeight="1">
      <c r="A112" s="7" t="s">
        <v>102</v>
      </c>
      <c r="B112" s="10">
        <f>950+190</f>
        <v>1140</v>
      </c>
      <c r="C112" s="10">
        <v>500.0</v>
      </c>
      <c r="D112" s="10">
        <v>513.0</v>
      </c>
      <c r="E112" s="10"/>
      <c r="F112" s="10">
        <f t="shared" si="72"/>
        <v>513</v>
      </c>
      <c r="G112" s="53"/>
      <c r="H112" s="52"/>
      <c r="I112" s="10">
        <v>500.0</v>
      </c>
      <c r="J112" s="53">
        <f t="shared" si="69"/>
        <v>500</v>
      </c>
      <c r="K112" s="53" t="s">
        <v>235</v>
      </c>
      <c r="L112" s="111"/>
      <c r="M112" s="58">
        <v>500.0</v>
      </c>
      <c r="N112" s="56"/>
      <c r="O112" s="56"/>
      <c r="P112" s="56"/>
      <c r="Q112" s="56"/>
      <c r="R112" s="56"/>
      <c r="S112" s="56"/>
      <c r="T112" s="56"/>
      <c r="U112" s="56"/>
      <c r="V112" s="56"/>
      <c r="W112" s="56"/>
      <c r="X112" s="56"/>
      <c r="Y112" s="56"/>
      <c r="Z112" s="56"/>
      <c r="AA112" s="56"/>
      <c r="AB112" s="56"/>
      <c r="AC112" s="56"/>
      <c r="AD112" s="56">
        <f t="shared" si="70"/>
        <v>500</v>
      </c>
      <c r="AE112" s="57">
        <f t="shared" si="71"/>
        <v>0</v>
      </c>
    </row>
    <row r="113" ht="15.75" customHeight="1">
      <c r="A113" s="8" t="s">
        <v>103</v>
      </c>
      <c r="B113" s="25">
        <f t="shared" ref="B113:F113" si="73">SUM(B103:B112)</f>
        <v>60044</v>
      </c>
      <c r="C113" s="25">
        <f t="shared" si="73"/>
        <v>55300</v>
      </c>
      <c r="D113" s="25">
        <f t="shared" si="73"/>
        <v>43346</v>
      </c>
      <c r="E113" s="25">
        <f t="shared" si="73"/>
        <v>20291</v>
      </c>
      <c r="F113" s="25">
        <f t="shared" si="73"/>
        <v>63637</v>
      </c>
      <c r="G113" s="112"/>
      <c r="H113" s="25">
        <f t="shared" ref="H113:J113" si="74">SUM(H103:H112)</f>
        <v>0</v>
      </c>
      <c r="I113" s="25">
        <f t="shared" si="74"/>
        <v>60800</v>
      </c>
      <c r="J113" s="25">
        <f t="shared" si="74"/>
        <v>60800</v>
      </c>
      <c r="K113" s="112"/>
      <c r="L113" s="25">
        <f>SUM(L103:L111)</f>
        <v>0</v>
      </c>
      <c r="M113" s="25">
        <f>SUM(M103:M112)</f>
        <v>60800</v>
      </c>
      <c r="N113" s="25">
        <f>SUM(N103:N111)</f>
        <v>0</v>
      </c>
      <c r="O113" s="25"/>
      <c r="P113" s="25">
        <f t="shared" ref="P113:AC113" si="75">SUM(P103:P111)</f>
        <v>0</v>
      </c>
      <c r="Q113" s="25">
        <f t="shared" si="75"/>
        <v>0</v>
      </c>
      <c r="R113" s="25">
        <f t="shared" si="75"/>
        <v>0</v>
      </c>
      <c r="S113" s="25">
        <f t="shared" si="75"/>
        <v>0</v>
      </c>
      <c r="T113" s="25">
        <f t="shared" si="75"/>
        <v>0</v>
      </c>
      <c r="U113" s="25">
        <f t="shared" si="75"/>
        <v>0</v>
      </c>
      <c r="V113" s="25">
        <f t="shared" si="75"/>
        <v>0</v>
      </c>
      <c r="W113" s="25">
        <f t="shared" si="75"/>
        <v>0</v>
      </c>
      <c r="X113" s="25">
        <f t="shared" si="75"/>
        <v>0</v>
      </c>
      <c r="Y113" s="25">
        <f t="shared" si="75"/>
        <v>0</v>
      </c>
      <c r="Z113" s="25">
        <f t="shared" si="75"/>
        <v>0</v>
      </c>
      <c r="AA113" s="25">
        <f t="shared" si="75"/>
        <v>0</v>
      </c>
      <c r="AB113" s="25">
        <f t="shared" si="75"/>
        <v>0</v>
      </c>
      <c r="AC113" s="25">
        <f t="shared" si="75"/>
        <v>0</v>
      </c>
      <c r="AD113" s="25">
        <f>SUM(AD103:AD112)</f>
        <v>60800</v>
      </c>
      <c r="AE113" s="57"/>
      <c r="AF113" s="12"/>
      <c r="AG113" s="12"/>
      <c r="AH113" s="12"/>
      <c r="AI113" s="12"/>
      <c r="AJ113" s="12"/>
      <c r="AK113" s="12"/>
      <c r="AL113" s="12"/>
      <c r="AM113" s="12"/>
      <c r="AN113" s="12"/>
      <c r="AO113" s="12"/>
      <c r="AP113" s="12"/>
    </row>
    <row r="114" ht="15.75" customHeight="1">
      <c r="A114" s="7"/>
      <c r="B114" s="10"/>
      <c r="C114" s="10"/>
      <c r="D114" s="10"/>
      <c r="E114" s="10"/>
      <c r="F114" s="10"/>
      <c r="G114" s="53"/>
      <c r="H114" s="52"/>
      <c r="I114" s="10"/>
      <c r="J114" s="53"/>
      <c r="K114" s="53"/>
      <c r="L114" s="56"/>
      <c r="M114" s="72"/>
      <c r="N114" s="56"/>
      <c r="O114" s="56"/>
      <c r="P114" s="56"/>
      <c r="Q114" s="56"/>
      <c r="R114" s="56"/>
      <c r="S114" s="56"/>
      <c r="T114" s="56"/>
      <c r="U114" s="56"/>
      <c r="V114" s="99"/>
      <c r="W114" s="56"/>
      <c r="X114" s="56"/>
      <c r="Y114" s="56"/>
      <c r="Z114" s="56"/>
      <c r="AA114" s="56"/>
      <c r="AB114" s="56"/>
      <c r="AC114" s="56"/>
      <c r="AD114" s="56"/>
      <c r="AE114" s="57"/>
      <c r="AF114" s="12"/>
      <c r="AG114" s="12"/>
      <c r="AH114" s="12"/>
      <c r="AI114" s="12"/>
      <c r="AJ114" s="12"/>
      <c r="AK114" s="12"/>
      <c r="AL114" s="12"/>
      <c r="AM114" s="12"/>
      <c r="AN114" s="12"/>
      <c r="AO114" s="12"/>
      <c r="AP114" s="12"/>
    </row>
    <row r="115" ht="15.75" customHeight="1">
      <c r="A115" s="12" t="s">
        <v>104</v>
      </c>
      <c r="B115" s="10">
        <v>1339.0</v>
      </c>
      <c r="C115" s="10">
        <v>2000.0</v>
      </c>
      <c r="D115" s="10">
        <v>1632.0</v>
      </c>
      <c r="E115" s="10">
        <v>550.0</v>
      </c>
      <c r="F115" s="10">
        <f t="shared" ref="F115:F117" si="76">+D115+E115</f>
        <v>2182</v>
      </c>
      <c r="G115" s="53" t="s">
        <v>198</v>
      </c>
      <c r="H115" s="52"/>
      <c r="I115" s="10">
        <v>2000.0</v>
      </c>
      <c r="J115" s="53">
        <f t="shared" ref="J115:J117" si="77">I115+H115</f>
        <v>2000</v>
      </c>
      <c r="K115" s="53"/>
      <c r="L115" s="85"/>
      <c r="M115" s="101">
        <v>2000.0</v>
      </c>
      <c r="N115" s="56"/>
      <c r="O115" s="56"/>
      <c r="P115" s="56"/>
      <c r="Q115" s="56"/>
      <c r="R115" s="56"/>
      <c r="S115" s="56"/>
      <c r="T115" s="56"/>
      <c r="U115" s="56"/>
      <c r="V115" s="113"/>
      <c r="W115" s="56"/>
      <c r="X115" s="56"/>
      <c r="Y115" s="56"/>
      <c r="Z115" s="56"/>
      <c r="AA115" s="56"/>
      <c r="AB115" s="56"/>
      <c r="AC115" s="56"/>
      <c r="AD115" s="56">
        <f t="shared" ref="AD115:AD117" si="78">SUM(L115:X115)</f>
        <v>2000</v>
      </c>
      <c r="AE115" s="57">
        <f t="shared" ref="AE115:AE117" si="79">+AD115-C115</f>
        <v>0</v>
      </c>
      <c r="AG115" s="7"/>
    </row>
    <row r="116" ht="15.75" customHeight="1">
      <c r="A116" s="7" t="s">
        <v>105</v>
      </c>
      <c r="B116" s="10">
        <v>25821.0</v>
      </c>
      <c r="C116" s="10">
        <v>0.0</v>
      </c>
      <c r="D116" s="10"/>
      <c r="E116" s="10">
        <v>0.0</v>
      </c>
      <c r="F116" s="10">
        <f t="shared" si="76"/>
        <v>0</v>
      </c>
      <c r="G116" s="53"/>
      <c r="H116" s="52"/>
      <c r="I116" s="10"/>
      <c r="J116" s="53">
        <f t="shared" si="77"/>
        <v>0</v>
      </c>
      <c r="K116" s="53" t="s">
        <v>236</v>
      </c>
      <c r="L116" s="85"/>
      <c r="M116" s="56"/>
      <c r="N116" s="56"/>
      <c r="O116" s="56"/>
      <c r="P116" s="56"/>
      <c r="Q116" s="56"/>
      <c r="R116" s="56"/>
      <c r="S116" s="56"/>
      <c r="T116" s="56"/>
      <c r="U116" s="56"/>
      <c r="V116" s="113"/>
      <c r="W116" s="56"/>
      <c r="X116" s="56"/>
      <c r="Y116" s="56"/>
      <c r="Z116" s="56"/>
      <c r="AA116" s="56"/>
      <c r="AB116" s="56"/>
      <c r="AC116" s="56"/>
      <c r="AD116" s="56">
        <f t="shared" si="78"/>
        <v>0</v>
      </c>
      <c r="AE116" s="57">
        <f t="shared" si="79"/>
        <v>0</v>
      </c>
      <c r="AG116" s="7"/>
    </row>
    <row r="117" ht="15.75" customHeight="1">
      <c r="A117" s="7" t="s">
        <v>37</v>
      </c>
      <c r="B117" s="10">
        <v>5808.0</v>
      </c>
      <c r="C117" s="53">
        <v>1000.0</v>
      </c>
      <c r="D117" s="53">
        <v>-30.0</v>
      </c>
      <c r="E117" s="53">
        <v>0.0</v>
      </c>
      <c r="F117" s="10">
        <f t="shared" si="76"/>
        <v>-30</v>
      </c>
      <c r="G117" s="53"/>
      <c r="H117" s="95"/>
      <c r="I117" s="53">
        <v>500.0</v>
      </c>
      <c r="J117" s="53">
        <f t="shared" si="77"/>
        <v>500</v>
      </c>
      <c r="K117" s="53" t="s">
        <v>237</v>
      </c>
      <c r="L117" s="80">
        <v>1000.0</v>
      </c>
      <c r="M117" s="56"/>
      <c r="N117" s="56"/>
      <c r="O117" s="56"/>
      <c r="P117" s="56"/>
      <c r="Q117" s="56"/>
      <c r="R117" s="56"/>
      <c r="S117" s="56"/>
      <c r="T117" s="56"/>
      <c r="U117" s="56"/>
      <c r="V117" s="99"/>
      <c r="W117" s="56"/>
      <c r="X117" s="56"/>
      <c r="Y117" s="56"/>
      <c r="Z117" s="56"/>
      <c r="AA117" s="56"/>
      <c r="AB117" s="56"/>
      <c r="AC117" s="56"/>
      <c r="AD117" s="56">
        <f t="shared" si="78"/>
        <v>1000</v>
      </c>
      <c r="AE117" s="57">
        <f t="shared" si="79"/>
        <v>0</v>
      </c>
      <c r="AG117" s="7"/>
    </row>
    <row r="118" ht="15.75" customHeight="1">
      <c r="A118" s="13" t="s">
        <v>106</v>
      </c>
      <c r="B118" s="26">
        <f>+B115+B117+B100+B74+B59+B48+B113+B116</f>
        <v>1013518</v>
      </c>
      <c r="C118" s="26">
        <f t="shared" ref="C118:F118" si="80">+C115+C117+C100+C74+C59+C48+C113</f>
        <v>1412957</v>
      </c>
      <c r="D118" s="26">
        <f t="shared" si="80"/>
        <v>1004135</v>
      </c>
      <c r="E118" s="26">
        <f t="shared" si="80"/>
        <v>294095.545</v>
      </c>
      <c r="F118" s="26">
        <f t="shared" si="80"/>
        <v>1298230.545</v>
      </c>
      <c r="G118" s="114"/>
      <c r="H118" s="26">
        <f t="shared" ref="H118:J118" si="81">+H115+H117+H100+H74+H59+H48+H113</f>
        <v>239772.5</v>
      </c>
      <c r="I118" s="26">
        <f t="shared" si="81"/>
        <v>1218448.157</v>
      </c>
      <c r="J118" s="26">
        <f t="shared" si="81"/>
        <v>1458220.657</v>
      </c>
      <c r="K118" s="114"/>
      <c r="L118" s="26">
        <f t="shared" ref="L118:N118" si="82">+L115+L117+L100+L74+L59+L48+L113</f>
        <v>74700</v>
      </c>
      <c r="M118" s="26">
        <f t="shared" si="82"/>
        <v>76737</v>
      </c>
      <c r="N118" s="26">
        <f t="shared" si="82"/>
        <v>53500</v>
      </c>
      <c r="O118" s="26"/>
      <c r="P118" s="26">
        <f t="shared" ref="P118:AD118" si="83">+P115+P117+P100+P74+P59+P48+P113</f>
        <v>2000</v>
      </c>
      <c r="Q118" s="26">
        <f t="shared" si="83"/>
        <v>87206</v>
      </c>
      <c r="R118" s="26">
        <f t="shared" si="83"/>
        <v>13750</v>
      </c>
      <c r="S118" s="26">
        <f t="shared" si="83"/>
        <v>5250</v>
      </c>
      <c r="T118" s="26">
        <f t="shared" si="83"/>
        <v>2000</v>
      </c>
      <c r="U118" s="26">
        <f t="shared" si="83"/>
        <v>5000</v>
      </c>
      <c r="V118" s="26">
        <f t="shared" si="83"/>
        <v>11620</v>
      </c>
      <c r="W118" s="26">
        <f t="shared" si="83"/>
        <v>60136</v>
      </c>
      <c r="X118" s="26">
        <f t="shared" si="83"/>
        <v>88850</v>
      </c>
      <c r="Y118" s="26">
        <f t="shared" si="83"/>
        <v>21050</v>
      </c>
      <c r="Z118" s="26">
        <f t="shared" si="83"/>
        <v>0</v>
      </c>
      <c r="AA118" s="26">
        <f t="shared" si="83"/>
        <v>0</v>
      </c>
      <c r="AB118" s="26">
        <f t="shared" si="83"/>
        <v>5750</v>
      </c>
      <c r="AC118" s="26">
        <f t="shared" si="83"/>
        <v>12350</v>
      </c>
      <c r="AD118" s="26">
        <f t="shared" si="83"/>
        <v>584699</v>
      </c>
      <c r="AE118" s="57"/>
      <c r="AF118" s="57"/>
    </row>
    <row r="119" ht="15.75" customHeight="1">
      <c r="A119" s="12"/>
      <c r="B119" s="26">
        <f t="shared" ref="B119:F119" si="84">+B31-B118</f>
        <v>265767</v>
      </c>
      <c r="C119" s="26">
        <f t="shared" si="84"/>
        <v>-191107</v>
      </c>
      <c r="D119" s="26">
        <f t="shared" si="84"/>
        <v>-197477</v>
      </c>
      <c r="E119" s="26">
        <f t="shared" si="84"/>
        <v>-87684.545</v>
      </c>
      <c r="F119" s="26">
        <f t="shared" si="84"/>
        <v>-285161.545</v>
      </c>
      <c r="G119" s="114"/>
      <c r="H119" s="26">
        <f t="shared" ref="H119:J119" si="85">+H31-H118</f>
        <v>384627.5</v>
      </c>
      <c r="I119" s="26">
        <f t="shared" si="85"/>
        <v>-57648.15713</v>
      </c>
      <c r="J119" s="26">
        <f t="shared" si="85"/>
        <v>326979.3429</v>
      </c>
      <c r="K119" s="114"/>
      <c r="L119" s="26">
        <f t="shared" ref="L119:N119" si="86">+L31-L118</f>
        <v>-64700</v>
      </c>
      <c r="M119" s="26">
        <f t="shared" si="86"/>
        <v>608563</v>
      </c>
      <c r="N119" s="26">
        <f t="shared" si="86"/>
        <v>-23500</v>
      </c>
      <c r="O119" s="26"/>
      <c r="P119" s="26">
        <f t="shared" ref="P119:AD119" si="87">+P31-P118</f>
        <v>-2000</v>
      </c>
      <c r="Q119" s="26">
        <f t="shared" si="87"/>
        <v>-87206</v>
      </c>
      <c r="R119" s="26">
        <f t="shared" si="87"/>
        <v>-13750</v>
      </c>
      <c r="S119" s="26">
        <f t="shared" si="87"/>
        <v>-5250</v>
      </c>
      <c r="T119" s="26">
        <f t="shared" si="87"/>
        <v>-2000</v>
      </c>
      <c r="U119" s="26">
        <f t="shared" si="87"/>
        <v>-5000</v>
      </c>
      <c r="V119" s="26">
        <f t="shared" si="87"/>
        <v>-11620</v>
      </c>
      <c r="W119" s="26">
        <f t="shared" si="87"/>
        <v>-60136</v>
      </c>
      <c r="X119" s="26">
        <f t="shared" si="87"/>
        <v>-88850</v>
      </c>
      <c r="Y119" s="26">
        <f t="shared" si="87"/>
        <v>-21050</v>
      </c>
      <c r="Z119" s="26">
        <f t="shared" si="87"/>
        <v>0</v>
      </c>
      <c r="AA119" s="26">
        <f t="shared" si="87"/>
        <v>0</v>
      </c>
      <c r="AB119" s="26">
        <f t="shared" si="87"/>
        <v>-5750</v>
      </c>
      <c r="AC119" s="26">
        <f t="shared" si="87"/>
        <v>-12350</v>
      </c>
      <c r="AD119" s="26">
        <f t="shared" si="87"/>
        <v>735001</v>
      </c>
      <c r="AE119" s="57"/>
    </row>
    <row r="120" ht="15.75" customHeight="1">
      <c r="A120" s="7"/>
      <c r="B120" s="10">
        <v>95000.0</v>
      </c>
      <c r="C120" s="10">
        <f>52500+73850</f>
        <v>126350</v>
      </c>
      <c r="D120" s="10"/>
      <c r="E120" s="10"/>
      <c r="F120" s="10">
        <f>F119-C119</f>
        <v>-94054.545</v>
      </c>
      <c r="G120" s="53" t="s">
        <v>238</v>
      </c>
      <c r="H120" s="52"/>
      <c r="I120" s="10"/>
      <c r="J120" s="53"/>
      <c r="K120" s="53"/>
      <c r="L120" s="115"/>
      <c r="M120" s="57"/>
      <c r="N120" s="57"/>
      <c r="O120" s="57"/>
      <c r="P120" s="57"/>
      <c r="Q120" s="57"/>
      <c r="R120" s="57"/>
      <c r="S120" s="57"/>
      <c r="T120" s="57"/>
      <c r="U120" s="57"/>
      <c r="V120" s="116"/>
      <c r="W120" s="57"/>
      <c r="X120" s="57"/>
      <c r="Y120" s="57"/>
      <c r="Z120" s="57"/>
      <c r="AA120" s="57"/>
      <c r="AB120" s="57"/>
      <c r="AC120" s="57"/>
      <c r="AD120" s="57"/>
    </row>
    <row r="121" ht="15.75" customHeight="1">
      <c r="A121" s="7"/>
      <c r="B121" s="10"/>
      <c r="C121" s="10">
        <f>+C120+C119</f>
        <v>-64757</v>
      </c>
      <c r="D121" s="10"/>
      <c r="E121" s="10"/>
      <c r="F121" s="10"/>
      <c r="G121" s="53"/>
      <c r="H121" s="52"/>
      <c r="I121" s="10">
        <f>100000-35000</f>
        <v>65000</v>
      </c>
      <c r="J121" s="53"/>
      <c r="K121" s="53" t="s">
        <v>239</v>
      </c>
      <c r="L121" s="53"/>
      <c r="M121" s="57"/>
      <c r="N121" s="57"/>
      <c r="O121" s="57"/>
      <c r="P121" s="57"/>
      <c r="Q121" s="57"/>
      <c r="R121" s="57"/>
      <c r="S121" s="57"/>
      <c r="T121" s="57"/>
      <c r="U121" s="57"/>
      <c r="V121" s="116"/>
      <c r="W121" s="57"/>
      <c r="X121" s="57"/>
      <c r="Y121" s="57"/>
      <c r="Z121" s="57"/>
      <c r="AA121" s="57"/>
      <c r="AB121" s="57"/>
      <c r="AC121" s="57"/>
      <c r="AD121" s="57"/>
    </row>
    <row r="122" ht="15.75" customHeight="1">
      <c r="A122" s="7"/>
      <c r="B122" s="10"/>
      <c r="C122" s="10"/>
      <c r="D122" s="10"/>
      <c r="E122" s="10"/>
      <c r="F122" s="10"/>
      <c r="G122" s="53"/>
      <c r="H122" s="52"/>
      <c r="I122" s="10"/>
      <c r="J122" s="53"/>
      <c r="K122" s="53"/>
      <c r="L122" s="10"/>
      <c r="M122" s="57"/>
      <c r="N122" s="57"/>
      <c r="O122" s="57"/>
      <c r="P122" s="57"/>
      <c r="Q122" s="57"/>
      <c r="R122" s="57"/>
      <c r="S122" s="57"/>
      <c r="T122" s="57"/>
      <c r="U122" s="57"/>
      <c r="V122" s="116"/>
      <c r="W122" s="57"/>
      <c r="X122" s="57"/>
      <c r="Y122" s="57"/>
      <c r="Z122" s="57"/>
      <c r="AA122" s="57"/>
      <c r="AB122" s="57"/>
      <c r="AC122" s="57"/>
      <c r="AD122" s="57"/>
    </row>
    <row r="123" ht="15.75" customHeight="1">
      <c r="B123" s="57"/>
      <c r="C123" s="57">
        <v>90000.0</v>
      </c>
      <c r="D123" s="57"/>
      <c r="E123" s="57"/>
      <c r="F123" s="57"/>
      <c r="G123" s="20" t="s">
        <v>240</v>
      </c>
      <c r="H123" s="52">
        <f>900*24*12</f>
        <v>259200</v>
      </c>
      <c r="I123" s="57"/>
      <c r="J123" s="71"/>
      <c r="K123" s="71"/>
      <c r="L123" s="57"/>
      <c r="M123" s="57"/>
      <c r="N123" s="57"/>
      <c r="O123" s="57"/>
      <c r="P123" s="57"/>
      <c r="Q123" s="57"/>
      <c r="R123" s="57"/>
      <c r="S123" s="57"/>
      <c r="T123" s="57"/>
      <c r="U123" s="57"/>
      <c r="V123" s="116"/>
      <c r="W123" s="57"/>
      <c r="X123" s="57"/>
      <c r="Y123" s="57"/>
      <c r="Z123" s="57"/>
      <c r="AA123" s="57"/>
      <c r="AB123" s="57"/>
      <c r="AC123" s="57"/>
      <c r="AD123" s="57"/>
    </row>
    <row r="124" ht="15.75" customHeight="1">
      <c r="A124" s="8"/>
      <c r="B124" s="57"/>
      <c r="C124" s="57">
        <v>52500.0</v>
      </c>
      <c r="D124" s="57"/>
      <c r="E124" s="57"/>
      <c r="F124" s="57"/>
      <c r="G124" s="20" t="s">
        <v>241</v>
      </c>
      <c r="H124" s="117">
        <f>H35*1.03</f>
        <v>58887.675</v>
      </c>
      <c r="I124" s="57"/>
      <c r="J124" s="71"/>
      <c r="K124" s="71"/>
      <c r="L124" s="57"/>
      <c r="M124" s="57"/>
      <c r="N124" s="57"/>
      <c r="O124" s="57"/>
      <c r="P124" s="57"/>
      <c r="Q124" s="57"/>
      <c r="R124" s="57"/>
      <c r="S124" s="57"/>
      <c r="T124" s="57"/>
      <c r="U124" s="57"/>
      <c r="V124" s="116"/>
      <c r="W124" s="57"/>
      <c r="X124" s="57"/>
      <c r="Y124" s="57"/>
      <c r="Z124" s="57"/>
      <c r="AA124" s="57"/>
      <c r="AB124" s="57"/>
      <c r="AC124" s="57"/>
      <c r="AD124" s="57"/>
    </row>
    <row r="125" ht="15.75" customHeight="1">
      <c r="A125" s="8"/>
      <c r="B125" s="57"/>
      <c r="C125" s="57"/>
      <c r="D125" s="57"/>
      <c r="E125" s="57"/>
      <c r="F125" s="57"/>
      <c r="G125" s="71"/>
      <c r="H125" s="11">
        <f>H123+H124</f>
        <v>318087.675</v>
      </c>
      <c r="I125" s="57"/>
      <c r="J125" s="71"/>
      <c r="K125" s="71"/>
      <c r="L125" s="57"/>
      <c r="M125" s="57"/>
      <c r="N125" s="57"/>
      <c r="O125" s="57"/>
      <c r="P125" s="57"/>
      <c r="Q125" s="57"/>
      <c r="R125" s="57"/>
      <c r="S125" s="57"/>
      <c r="T125" s="57"/>
      <c r="U125" s="57"/>
      <c r="V125" s="116"/>
      <c r="W125" s="57"/>
      <c r="X125" s="57"/>
      <c r="Y125" s="57"/>
      <c r="Z125" s="57"/>
      <c r="AA125" s="57"/>
      <c r="AB125" s="57"/>
      <c r="AC125" s="57"/>
      <c r="AD125" s="57"/>
    </row>
    <row r="126" ht="15.75" customHeight="1">
      <c r="A126" s="8" t="s">
        <v>242</v>
      </c>
      <c r="B126" s="57"/>
      <c r="G126" s="118"/>
      <c r="H126" s="11"/>
      <c r="J126" s="119"/>
      <c r="K126" s="119"/>
      <c r="L126" s="57"/>
      <c r="M126" s="57"/>
      <c r="N126" s="57"/>
      <c r="O126" s="57"/>
      <c r="P126" s="57"/>
      <c r="Q126" s="57"/>
      <c r="R126" s="57"/>
      <c r="S126" s="57"/>
      <c r="T126" s="57"/>
      <c r="U126" s="57"/>
      <c r="V126" s="116"/>
      <c r="W126" s="57"/>
      <c r="X126" s="57"/>
      <c r="Y126" s="57"/>
      <c r="Z126" s="57"/>
      <c r="AA126" s="57"/>
      <c r="AB126" s="57"/>
      <c r="AC126" s="57"/>
      <c r="AD126" s="57"/>
    </row>
    <row r="127" ht="15.75" customHeight="1">
      <c r="A127" s="7" t="s">
        <v>99</v>
      </c>
      <c r="B127" s="57">
        <f t="shared" ref="B127:D127" si="88">B17-B103</f>
        <v>19511</v>
      </c>
      <c r="C127" s="57">
        <f t="shared" si="88"/>
        <v>15000</v>
      </c>
      <c r="D127" s="57">
        <f t="shared" si="88"/>
        <v>18091</v>
      </c>
      <c r="E127" s="57"/>
      <c r="F127" s="57">
        <f t="shared" ref="F127:F132" si="90">F17-F103</f>
        <v>18091</v>
      </c>
      <c r="G127" s="71"/>
      <c r="H127" s="11"/>
      <c r="I127" s="57">
        <f t="shared" ref="I127:I132" si="91">I17-I103</f>
        <v>20000</v>
      </c>
      <c r="J127" s="71"/>
      <c r="K127" s="71"/>
      <c r="L127" s="57"/>
      <c r="M127" s="57"/>
      <c r="N127" s="57"/>
      <c r="O127" s="57"/>
      <c r="P127" s="57"/>
      <c r="Q127" s="57"/>
      <c r="R127" s="57"/>
      <c r="S127" s="57"/>
      <c r="T127" s="57"/>
      <c r="U127" s="57"/>
      <c r="V127" s="116"/>
      <c r="W127" s="57"/>
      <c r="X127" s="57"/>
      <c r="Y127" s="57"/>
      <c r="Z127" s="57"/>
      <c r="AA127" s="57"/>
      <c r="AB127" s="57"/>
      <c r="AC127" s="57"/>
      <c r="AD127" s="57"/>
    </row>
    <row r="128" ht="15.75" customHeight="1">
      <c r="A128" s="7" t="s">
        <v>26</v>
      </c>
      <c r="B128" s="57">
        <f t="shared" ref="B128:D128" si="89">B18-B104</f>
        <v>18503</v>
      </c>
      <c r="C128" s="57">
        <f t="shared" si="89"/>
        <v>20500</v>
      </c>
      <c r="D128" s="57">
        <f t="shared" si="89"/>
        <v>1318</v>
      </c>
      <c r="E128" s="57"/>
      <c r="F128" s="57">
        <f t="shared" si="90"/>
        <v>12257</v>
      </c>
      <c r="G128" s="71"/>
      <c r="H128" s="11"/>
      <c r="I128" s="57">
        <f t="shared" si="91"/>
        <v>15500</v>
      </c>
      <c r="J128" s="71"/>
      <c r="K128" s="71"/>
      <c r="L128" s="57"/>
      <c r="M128" s="57"/>
      <c r="N128" s="57"/>
      <c r="O128" s="57"/>
      <c r="P128" s="57"/>
      <c r="Q128" s="57"/>
      <c r="R128" s="57"/>
      <c r="S128" s="57"/>
      <c r="T128" s="57"/>
      <c r="U128" s="57"/>
      <c r="V128" s="116"/>
      <c r="W128" s="57"/>
      <c r="X128" s="57"/>
      <c r="Y128" s="57"/>
      <c r="Z128" s="57"/>
      <c r="AA128" s="57"/>
      <c r="AB128" s="57"/>
      <c r="AC128" s="57"/>
      <c r="AD128" s="57"/>
    </row>
    <row r="129" ht="15.75" customHeight="1">
      <c r="A129" s="7" t="s">
        <v>27</v>
      </c>
      <c r="B129" s="57">
        <f t="shared" ref="B129:D129" si="92">B19-B105</f>
        <v>11353</v>
      </c>
      <c r="C129" s="57">
        <f t="shared" si="92"/>
        <v>16200</v>
      </c>
      <c r="D129" s="57">
        <f t="shared" si="92"/>
        <v>15879</v>
      </c>
      <c r="E129" s="57"/>
      <c r="F129" s="57">
        <f t="shared" si="90"/>
        <v>15879</v>
      </c>
      <c r="G129" s="71"/>
      <c r="H129" s="11"/>
      <c r="I129" s="57">
        <f t="shared" si="91"/>
        <v>16000</v>
      </c>
      <c r="J129" s="71"/>
      <c r="K129" s="71"/>
      <c r="L129" s="57"/>
      <c r="M129" s="57"/>
      <c r="N129" s="57"/>
      <c r="O129" s="57"/>
      <c r="P129" s="57"/>
      <c r="Q129" s="57"/>
      <c r="R129" s="57"/>
      <c r="S129" s="57"/>
      <c r="T129" s="57"/>
      <c r="U129" s="57"/>
      <c r="V129" s="116"/>
      <c r="W129" s="57"/>
      <c r="X129" s="57"/>
      <c r="Y129" s="57"/>
      <c r="Z129" s="57"/>
      <c r="AA129" s="57"/>
      <c r="AB129" s="57"/>
      <c r="AC129" s="57"/>
      <c r="AD129" s="57"/>
    </row>
    <row r="130" ht="15.75" customHeight="1">
      <c r="A130" s="7" t="s">
        <v>28</v>
      </c>
      <c r="B130" s="57">
        <f t="shared" ref="B130:D130" si="93">B20-B106</f>
        <v>43804</v>
      </c>
      <c r="C130" s="57">
        <f t="shared" si="93"/>
        <v>32000</v>
      </c>
      <c r="D130" s="57">
        <f t="shared" si="93"/>
        <v>54393</v>
      </c>
      <c r="E130" s="57"/>
      <c r="F130" s="57">
        <f t="shared" si="90"/>
        <v>54393</v>
      </c>
      <c r="G130" s="71"/>
      <c r="H130" s="11"/>
      <c r="I130" s="57">
        <f t="shared" si="91"/>
        <v>38700</v>
      </c>
      <c r="J130" s="71"/>
      <c r="K130" s="71"/>
      <c r="L130" s="57"/>
      <c r="M130" s="57"/>
      <c r="N130" s="57"/>
      <c r="O130" s="57"/>
      <c r="P130" s="57"/>
      <c r="Q130" s="57"/>
      <c r="R130" s="57"/>
      <c r="S130" s="57"/>
      <c r="T130" s="57"/>
      <c r="U130" s="57"/>
      <c r="V130" s="116"/>
      <c r="W130" s="57"/>
      <c r="X130" s="57"/>
      <c r="Y130" s="57"/>
      <c r="Z130" s="57"/>
      <c r="AA130" s="57"/>
      <c r="AB130" s="57"/>
      <c r="AC130" s="57"/>
      <c r="AD130" s="57"/>
    </row>
    <row r="131" ht="15.75" customHeight="1">
      <c r="A131" s="7" t="s">
        <v>29</v>
      </c>
      <c r="B131" s="57">
        <f t="shared" ref="B131:D131" si="94">B21-B107</f>
        <v>11673</v>
      </c>
      <c r="C131" s="57">
        <f t="shared" si="94"/>
        <v>24000</v>
      </c>
      <c r="D131" s="57">
        <f t="shared" si="94"/>
        <v>23112</v>
      </c>
      <c r="E131" s="57"/>
      <c r="F131" s="57">
        <f t="shared" si="90"/>
        <v>23112</v>
      </c>
      <c r="G131" s="71"/>
      <c r="H131" s="11"/>
      <c r="I131" s="57">
        <f t="shared" si="91"/>
        <v>24500</v>
      </c>
      <c r="J131" s="71"/>
      <c r="K131" s="71"/>
      <c r="L131" s="57"/>
      <c r="M131" s="57"/>
      <c r="N131" s="57"/>
      <c r="O131" s="57"/>
      <c r="P131" s="57"/>
      <c r="Q131" s="57"/>
      <c r="R131" s="57"/>
      <c r="S131" s="57"/>
      <c r="T131" s="57"/>
      <c r="U131" s="57"/>
      <c r="V131" s="116"/>
      <c r="W131" s="57"/>
      <c r="X131" s="57"/>
      <c r="Y131" s="57"/>
      <c r="Z131" s="57"/>
      <c r="AA131" s="57"/>
      <c r="AB131" s="57"/>
      <c r="AC131" s="57"/>
      <c r="AD131" s="57"/>
    </row>
    <row r="132" ht="15.75" customHeight="1">
      <c r="A132" s="7" t="s">
        <v>100</v>
      </c>
      <c r="B132" s="57">
        <f t="shared" ref="B132:D132" si="95">B22-B108</f>
        <v>20147</v>
      </c>
      <c r="C132" s="57">
        <f t="shared" si="95"/>
        <v>19600</v>
      </c>
      <c r="D132" s="57">
        <f t="shared" si="95"/>
        <v>0</v>
      </c>
      <c r="E132" s="57"/>
      <c r="F132" s="57">
        <f t="shared" si="90"/>
        <v>33072</v>
      </c>
      <c r="G132" s="71"/>
      <c r="H132" s="11"/>
      <c r="I132" s="57">
        <f t="shared" si="91"/>
        <v>0</v>
      </c>
      <c r="J132" s="71"/>
      <c r="K132" s="71"/>
      <c r="L132" s="57"/>
      <c r="M132" s="57"/>
      <c r="N132" s="57"/>
      <c r="O132" s="57"/>
      <c r="P132" s="57"/>
      <c r="Q132" s="57"/>
      <c r="R132" s="57"/>
      <c r="S132" s="57"/>
      <c r="T132" s="57"/>
      <c r="U132" s="57"/>
      <c r="V132" s="116"/>
      <c r="W132" s="57"/>
      <c r="X132" s="57"/>
      <c r="Y132" s="57"/>
      <c r="Z132" s="57"/>
      <c r="AA132" s="57"/>
      <c r="AB132" s="57"/>
      <c r="AC132" s="57"/>
      <c r="AD132" s="57"/>
    </row>
    <row r="133" ht="15.75" customHeight="1">
      <c r="A133" s="7" t="s">
        <v>31</v>
      </c>
      <c r="B133" s="57">
        <f t="shared" ref="B133:D133" si="96">B23-B110</f>
        <v>38891</v>
      </c>
      <c r="C133" s="57">
        <f t="shared" si="96"/>
        <v>27600</v>
      </c>
      <c r="D133" s="57">
        <f t="shared" si="96"/>
        <v>28682</v>
      </c>
      <c r="E133" s="57"/>
      <c r="F133" s="57">
        <f>F23-F110</f>
        <v>28682</v>
      </c>
      <c r="G133" s="71"/>
      <c r="H133" s="11"/>
      <c r="I133" s="57">
        <f>I23-I110</f>
        <v>30000</v>
      </c>
      <c r="J133" s="71"/>
      <c r="K133" s="71"/>
      <c r="L133" s="57"/>
      <c r="M133" s="57"/>
      <c r="N133" s="57"/>
      <c r="O133" s="57"/>
      <c r="P133" s="57"/>
      <c r="Q133" s="57"/>
      <c r="R133" s="57"/>
      <c r="S133" s="57"/>
      <c r="T133" s="57"/>
      <c r="U133" s="57"/>
      <c r="V133" s="116"/>
      <c r="W133" s="57"/>
      <c r="X133" s="57"/>
      <c r="Y133" s="57"/>
      <c r="Z133" s="57"/>
      <c r="AA133" s="57"/>
      <c r="AB133" s="57"/>
      <c r="AC133" s="57"/>
      <c r="AD133" s="57"/>
    </row>
    <row r="134" ht="15.75" customHeight="1">
      <c r="A134" s="7" t="s">
        <v>34</v>
      </c>
      <c r="B134" s="57">
        <f t="shared" ref="B134:D134" si="97">B27-B111</f>
        <v>6705</v>
      </c>
      <c r="C134" s="57">
        <f t="shared" si="97"/>
        <v>15000</v>
      </c>
      <c r="D134" s="57">
        <f t="shared" si="97"/>
        <v>1000</v>
      </c>
      <c r="E134" s="57"/>
      <c r="F134" s="57">
        <f>F27-F111</f>
        <v>18409</v>
      </c>
      <c r="G134" s="71"/>
      <c r="H134" s="11"/>
      <c r="I134" s="57">
        <f>I27-I111</f>
        <v>18300</v>
      </c>
      <c r="J134" s="71"/>
      <c r="K134" s="71"/>
      <c r="L134" s="57"/>
      <c r="M134" s="57"/>
      <c r="N134" s="57"/>
      <c r="O134" s="57"/>
      <c r="P134" s="57"/>
      <c r="Q134" s="57"/>
      <c r="R134" s="57"/>
      <c r="S134" s="57"/>
      <c r="T134" s="57"/>
      <c r="U134" s="57"/>
      <c r="V134" s="116"/>
      <c r="W134" s="57"/>
      <c r="X134" s="57"/>
      <c r="Y134" s="57"/>
      <c r="Z134" s="57"/>
      <c r="AA134" s="57"/>
      <c r="AB134" s="57"/>
      <c r="AC134" s="57"/>
      <c r="AD134" s="57"/>
    </row>
    <row r="135" ht="15.75" customHeight="1">
      <c r="A135" s="7" t="s">
        <v>32</v>
      </c>
      <c r="B135" s="57"/>
      <c r="C135" s="57"/>
      <c r="D135" s="57"/>
      <c r="E135" s="57"/>
      <c r="F135" s="57"/>
      <c r="G135" s="71"/>
      <c r="H135" s="57"/>
      <c r="I135" s="57">
        <f>I26-I109</f>
        <v>23000</v>
      </c>
      <c r="J135" s="71"/>
      <c r="K135" s="71"/>
      <c r="L135" s="57"/>
      <c r="M135" s="57"/>
      <c r="N135" s="57"/>
      <c r="O135" s="57"/>
      <c r="P135" s="57"/>
      <c r="Q135" s="57"/>
      <c r="R135" s="57"/>
      <c r="S135" s="57"/>
      <c r="T135" s="57"/>
      <c r="U135" s="57"/>
      <c r="V135" s="116"/>
      <c r="W135" s="57"/>
      <c r="X135" s="57"/>
      <c r="Y135" s="57"/>
      <c r="Z135" s="57"/>
      <c r="AA135" s="57"/>
      <c r="AB135" s="57"/>
      <c r="AC135" s="57"/>
      <c r="AD135" s="57"/>
    </row>
    <row r="136" ht="15.75" customHeight="1">
      <c r="I136" s="57">
        <f>SUM(I127:I135)</f>
        <v>186000</v>
      </c>
      <c r="J136" s="71"/>
      <c r="K136" s="71" t="s">
        <v>243</v>
      </c>
      <c r="L136" s="57"/>
      <c r="M136" s="57"/>
      <c r="N136" s="57"/>
      <c r="O136" s="57"/>
      <c r="P136" s="57"/>
      <c r="Q136" s="57"/>
      <c r="R136" s="57"/>
      <c r="S136" s="57"/>
      <c r="T136" s="57"/>
      <c r="U136" s="57"/>
      <c r="V136" s="116"/>
      <c r="W136" s="57"/>
      <c r="X136" s="57"/>
      <c r="Y136" s="57"/>
      <c r="Z136" s="57"/>
      <c r="AA136" s="57"/>
      <c r="AB136" s="57"/>
      <c r="AC136" s="57"/>
      <c r="AD136" s="57"/>
    </row>
    <row r="137" ht="15.75" customHeight="1">
      <c r="B137" s="57"/>
      <c r="C137" s="57"/>
      <c r="D137" s="57"/>
      <c r="E137" s="57"/>
      <c r="F137" s="57"/>
      <c r="G137" s="71"/>
      <c r="H137" s="57"/>
      <c r="I137" s="57"/>
      <c r="J137" s="71"/>
      <c r="K137" s="71"/>
      <c r="L137" s="57"/>
      <c r="M137" s="57"/>
      <c r="N137" s="57"/>
      <c r="O137" s="57"/>
      <c r="P137" s="57"/>
      <c r="Q137" s="57"/>
      <c r="R137" s="57"/>
      <c r="S137" s="57"/>
      <c r="T137" s="57"/>
      <c r="U137" s="57"/>
      <c r="V137" s="116"/>
      <c r="W137" s="57"/>
      <c r="X137" s="57"/>
      <c r="Y137" s="57"/>
      <c r="Z137" s="57"/>
      <c r="AA137" s="57"/>
      <c r="AB137" s="57"/>
      <c r="AC137" s="57"/>
      <c r="AD137" s="57"/>
    </row>
    <row r="138" ht="15.75" customHeight="1">
      <c r="B138" s="57"/>
      <c r="C138" s="57"/>
      <c r="D138" s="57"/>
      <c r="E138" s="57"/>
      <c r="F138" s="57"/>
      <c r="G138" s="71"/>
      <c r="H138" s="57"/>
      <c r="I138" s="57"/>
      <c r="J138" s="71"/>
      <c r="K138" s="71"/>
      <c r="L138" s="57"/>
      <c r="M138" s="57"/>
      <c r="N138" s="57"/>
      <c r="O138" s="57"/>
      <c r="P138" s="57"/>
      <c r="Q138" s="57"/>
      <c r="R138" s="57"/>
      <c r="S138" s="57"/>
      <c r="T138" s="57"/>
      <c r="U138" s="57"/>
      <c r="V138" s="116"/>
      <c r="W138" s="57"/>
      <c r="X138" s="57"/>
      <c r="Y138" s="57"/>
      <c r="Z138" s="57"/>
      <c r="AA138" s="57"/>
      <c r="AB138" s="57"/>
      <c r="AC138" s="57"/>
      <c r="AD138" s="57"/>
    </row>
    <row r="139" ht="15.75" customHeight="1">
      <c r="B139" s="57"/>
      <c r="C139" s="57"/>
      <c r="D139" s="57"/>
      <c r="E139" s="57"/>
      <c r="F139" s="57"/>
      <c r="G139" s="71"/>
      <c r="H139" s="57"/>
      <c r="I139" s="57"/>
      <c r="J139" s="71"/>
      <c r="K139" s="71"/>
      <c r="L139" s="57"/>
      <c r="M139" s="57"/>
      <c r="N139" s="57"/>
      <c r="O139" s="57"/>
      <c r="P139" s="57"/>
      <c r="Q139" s="57"/>
      <c r="R139" s="57"/>
      <c r="S139" s="57"/>
      <c r="T139" s="57"/>
      <c r="U139" s="57"/>
      <c r="V139" s="116"/>
      <c r="W139" s="57"/>
      <c r="X139" s="57"/>
      <c r="Y139" s="57"/>
      <c r="Z139" s="57"/>
      <c r="AA139" s="57"/>
      <c r="AB139" s="57"/>
      <c r="AC139" s="57"/>
      <c r="AD139" s="57"/>
    </row>
    <row r="140" ht="15.75" customHeight="1">
      <c r="B140" s="57"/>
      <c r="C140" s="57"/>
      <c r="D140" s="57"/>
      <c r="E140" s="57"/>
      <c r="F140" s="57"/>
      <c r="G140" s="71"/>
      <c r="H140" s="57"/>
      <c r="I140" s="57"/>
      <c r="J140" s="71"/>
      <c r="K140" s="71"/>
      <c r="L140" s="57"/>
      <c r="M140" s="57"/>
      <c r="N140" s="57"/>
      <c r="O140" s="57"/>
      <c r="P140" s="57"/>
      <c r="Q140" s="57"/>
      <c r="R140" s="57"/>
      <c r="S140" s="57"/>
      <c r="T140" s="57"/>
      <c r="U140" s="57"/>
      <c r="V140" s="116"/>
      <c r="W140" s="57"/>
      <c r="X140" s="57"/>
      <c r="Y140" s="57"/>
      <c r="Z140" s="57"/>
      <c r="AA140" s="57"/>
      <c r="AB140" s="57"/>
      <c r="AC140" s="57"/>
      <c r="AD140" s="57"/>
    </row>
    <row r="141" ht="15.75" customHeight="1">
      <c r="A141" s="7"/>
      <c r="B141" s="57"/>
      <c r="C141" s="57"/>
      <c r="D141" s="57"/>
      <c r="E141" s="57"/>
      <c r="F141" s="57"/>
      <c r="G141" s="71"/>
      <c r="H141" s="57"/>
      <c r="I141" s="57"/>
      <c r="J141" s="71"/>
      <c r="K141" s="71"/>
      <c r="L141" s="57"/>
      <c r="M141" s="57"/>
      <c r="N141" s="57"/>
      <c r="O141" s="57"/>
      <c r="P141" s="57"/>
      <c r="Q141" s="57"/>
      <c r="R141" s="57"/>
      <c r="S141" s="57"/>
      <c r="T141" s="57"/>
      <c r="U141" s="57"/>
      <c r="V141" s="116"/>
      <c r="W141" s="57"/>
      <c r="X141" s="57"/>
      <c r="Y141" s="57"/>
      <c r="Z141" s="57"/>
      <c r="AA141" s="57"/>
      <c r="AB141" s="57"/>
      <c r="AC141" s="57"/>
      <c r="AD141" s="57"/>
    </row>
    <row r="142" ht="15.75" customHeight="1">
      <c r="A142" s="7"/>
      <c r="B142" s="57"/>
      <c r="C142" s="57"/>
      <c r="D142" s="57"/>
      <c r="E142" s="57"/>
      <c r="F142" s="57"/>
      <c r="G142" s="71"/>
      <c r="H142" s="57"/>
      <c r="I142" s="57"/>
      <c r="J142" s="71"/>
      <c r="K142" s="71"/>
      <c r="L142" s="57"/>
      <c r="M142" s="57"/>
      <c r="N142" s="57"/>
      <c r="O142" s="57"/>
      <c r="P142" s="57"/>
      <c r="Q142" s="57"/>
      <c r="R142" s="57"/>
      <c r="S142" s="57"/>
      <c r="T142" s="57"/>
      <c r="U142" s="57"/>
      <c r="V142" s="116"/>
      <c r="W142" s="57"/>
      <c r="X142" s="57"/>
      <c r="Y142" s="57"/>
      <c r="Z142" s="57"/>
      <c r="AA142" s="57"/>
      <c r="AB142" s="57"/>
      <c r="AC142" s="57"/>
      <c r="AD142" s="57"/>
    </row>
    <row r="143" ht="15.75" customHeight="1">
      <c r="A143" s="7"/>
      <c r="B143" s="57"/>
      <c r="C143" s="57"/>
      <c r="D143" s="57"/>
      <c r="E143" s="57"/>
      <c r="F143" s="57"/>
      <c r="G143" s="71"/>
      <c r="H143" s="57"/>
      <c r="I143" s="57"/>
      <c r="J143" s="71"/>
      <c r="K143" s="71"/>
      <c r="L143" s="57"/>
      <c r="M143" s="57"/>
      <c r="N143" s="57"/>
      <c r="O143" s="57"/>
      <c r="P143" s="57"/>
      <c r="Q143" s="57"/>
      <c r="R143" s="57"/>
      <c r="S143" s="57"/>
      <c r="T143" s="57"/>
      <c r="U143" s="57"/>
      <c r="V143" s="116"/>
      <c r="W143" s="57"/>
      <c r="X143" s="57"/>
      <c r="Y143" s="57"/>
      <c r="Z143" s="57"/>
      <c r="AA143" s="57"/>
      <c r="AB143" s="57"/>
      <c r="AC143" s="57"/>
      <c r="AD143" s="57"/>
    </row>
    <row r="144" ht="15.75" customHeight="1">
      <c r="A144" s="12"/>
      <c r="B144" s="57"/>
      <c r="C144" s="57"/>
      <c r="D144" s="57"/>
      <c r="E144" s="57"/>
      <c r="F144" s="57"/>
      <c r="G144" s="71"/>
      <c r="H144" s="57"/>
      <c r="I144" s="57"/>
      <c r="J144" s="71"/>
      <c r="K144" s="71"/>
      <c r="L144" s="57"/>
      <c r="M144" s="57"/>
      <c r="N144" s="57"/>
      <c r="O144" s="57"/>
      <c r="P144" s="57"/>
      <c r="Q144" s="57"/>
      <c r="R144" s="57"/>
      <c r="S144" s="57"/>
      <c r="T144" s="57"/>
      <c r="U144" s="57"/>
      <c r="V144" s="116"/>
      <c r="W144" s="57"/>
      <c r="X144" s="57"/>
      <c r="Y144" s="57"/>
      <c r="Z144" s="57"/>
      <c r="AA144" s="57"/>
      <c r="AB144" s="57"/>
      <c r="AC144" s="57"/>
      <c r="AD144" s="57"/>
    </row>
    <row r="145" ht="15.75" customHeight="1">
      <c r="A145" s="12"/>
      <c r="B145" s="57"/>
      <c r="C145" s="57"/>
      <c r="D145" s="57"/>
      <c r="E145" s="57"/>
      <c r="F145" s="57"/>
      <c r="G145" s="71"/>
      <c r="H145" s="57"/>
      <c r="I145" s="57"/>
      <c r="J145" s="71"/>
      <c r="K145" s="71"/>
      <c r="L145" s="57"/>
      <c r="M145" s="57"/>
      <c r="N145" s="57"/>
      <c r="O145" s="57"/>
      <c r="P145" s="57"/>
      <c r="Q145" s="57"/>
      <c r="R145" s="57"/>
      <c r="S145" s="57"/>
      <c r="T145" s="57"/>
      <c r="U145" s="57"/>
      <c r="V145" s="116"/>
      <c r="W145" s="57"/>
      <c r="X145" s="57"/>
      <c r="Y145" s="57"/>
      <c r="Z145" s="57"/>
      <c r="AA145" s="57"/>
      <c r="AB145" s="57"/>
      <c r="AC145" s="57"/>
      <c r="AD145" s="57"/>
    </row>
    <row r="146" ht="15.75" customHeight="1">
      <c r="A146" s="12"/>
      <c r="B146" s="57"/>
      <c r="C146" s="57"/>
      <c r="D146" s="57"/>
      <c r="E146" s="57"/>
      <c r="F146" s="57"/>
      <c r="G146" s="71"/>
      <c r="H146" s="57"/>
      <c r="I146" s="57"/>
      <c r="J146" s="71"/>
      <c r="K146" s="71"/>
      <c r="L146" s="57"/>
      <c r="M146" s="57"/>
      <c r="N146" s="57"/>
      <c r="O146" s="57"/>
      <c r="P146" s="57"/>
      <c r="Q146" s="57"/>
      <c r="R146" s="57"/>
      <c r="S146" s="57"/>
      <c r="T146" s="57"/>
      <c r="U146" s="57"/>
      <c r="V146" s="116"/>
      <c r="W146" s="57"/>
      <c r="X146" s="57"/>
      <c r="Y146" s="57"/>
      <c r="Z146" s="57"/>
      <c r="AA146" s="57"/>
      <c r="AB146" s="57"/>
      <c r="AC146" s="57"/>
      <c r="AD146" s="57"/>
    </row>
    <row r="147" ht="15.75" customHeight="1">
      <c r="A147" s="12"/>
      <c r="B147" s="57"/>
      <c r="C147" s="57"/>
      <c r="D147" s="57"/>
      <c r="E147" s="57"/>
      <c r="F147" s="57"/>
      <c r="G147" s="71"/>
      <c r="H147" s="57"/>
      <c r="I147" s="57"/>
      <c r="J147" s="71"/>
      <c r="K147" s="71"/>
      <c r="L147" s="57"/>
      <c r="M147" s="57"/>
      <c r="N147" s="57"/>
      <c r="O147" s="57"/>
      <c r="P147" s="57"/>
      <c r="Q147" s="57"/>
      <c r="R147" s="57"/>
      <c r="S147" s="57"/>
      <c r="T147" s="57"/>
      <c r="U147" s="57"/>
      <c r="V147" s="116"/>
      <c r="W147" s="57"/>
      <c r="X147" s="57"/>
      <c r="Y147" s="57"/>
      <c r="Z147" s="57"/>
      <c r="AA147" s="57"/>
      <c r="AB147" s="57"/>
      <c r="AC147" s="57"/>
      <c r="AD147" s="57"/>
    </row>
    <row r="148" ht="15.75" customHeight="1">
      <c r="A148" s="12"/>
      <c r="B148" s="57"/>
      <c r="C148" s="57"/>
      <c r="D148" s="57"/>
      <c r="E148" s="57"/>
      <c r="F148" s="57"/>
      <c r="G148" s="71"/>
      <c r="H148" s="57"/>
      <c r="I148" s="57"/>
      <c r="J148" s="71"/>
      <c r="K148" s="71"/>
      <c r="L148" s="57"/>
      <c r="M148" s="57"/>
      <c r="N148" s="57"/>
      <c r="O148" s="57"/>
      <c r="P148" s="57"/>
      <c r="Q148" s="57"/>
      <c r="R148" s="57"/>
      <c r="S148" s="57"/>
      <c r="T148" s="57"/>
      <c r="U148" s="57"/>
      <c r="V148" s="116"/>
      <c r="W148" s="57"/>
      <c r="X148" s="57"/>
      <c r="Y148" s="57"/>
      <c r="Z148" s="57"/>
      <c r="AA148" s="57"/>
      <c r="AB148" s="57"/>
      <c r="AC148" s="57"/>
      <c r="AD148" s="57"/>
    </row>
    <row r="149" ht="15.75" customHeight="1">
      <c r="A149" s="12"/>
      <c r="B149" s="57"/>
      <c r="C149" s="57"/>
      <c r="D149" s="57"/>
      <c r="E149" s="57"/>
      <c r="F149" s="57"/>
      <c r="G149" s="71"/>
      <c r="H149" s="57"/>
      <c r="I149" s="57"/>
      <c r="J149" s="71"/>
      <c r="K149" s="71"/>
      <c r="L149" s="57"/>
      <c r="M149" s="57"/>
      <c r="N149" s="57"/>
      <c r="O149" s="57"/>
      <c r="P149" s="57"/>
      <c r="Q149" s="57"/>
      <c r="R149" s="57"/>
      <c r="S149" s="57"/>
      <c r="T149" s="57"/>
      <c r="U149" s="57"/>
      <c r="V149" s="116"/>
      <c r="W149" s="57"/>
      <c r="X149" s="57"/>
      <c r="Y149" s="57"/>
      <c r="Z149" s="57"/>
      <c r="AA149" s="57"/>
      <c r="AB149" s="57"/>
      <c r="AC149" s="57"/>
      <c r="AD149" s="57"/>
    </row>
    <row r="150" ht="15.75" customHeight="1">
      <c r="A150" s="7"/>
      <c r="B150" s="57"/>
      <c r="C150" s="57"/>
      <c r="D150" s="57"/>
      <c r="E150" s="57"/>
      <c r="F150" s="57"/>
      <c r="G150" s="71"/>
      <c r="H150" s="57"/>
      <c r="I150" s="57"/>
      <c r="J150" s="71"/>
      <c r="K150" s="71"/>
      <c r="L150" s="57"/>
      <c r="M150" s="57"/>
      <c r="N150" s="57"/>
      <c r="O150" s="57"/>
      <c r="P150" s="57"/>
      <c r="Q150" s="57"/>
      <c r="R150" s="57"/>
      <c r="S150" s="57"/>
      <c r="T150" s="57"/>
      <c r="U150" s="57"/>
      <c r="V150" s="116"/>
      <c r="W150" s="57"/>
      <c r="X150" s="57"/>
      <c r="Y150" s="57"/>
      <c r="Z150" s="57"/>
      <c r="AA150" s="57"/>
      <c r="AB150" s="57"/>
      <c r="AC150" s="57"/>
      <c r="AD150" s="57"/>
    </row>
    <row r="151" ht="15.75" customHeight="1">
      <c r="A151" s="7"/>
      <c r="B151" s="57"/>
      <c r="C151" s="57"/>
      <c r="D151" s="57"/>
      <c r="E151" s="57"/>
      <c r="F151" s="57"/>
      <c r="G151" s="71"/>
      <c r="H151" s="57"/>
      <c r="I151" s="57"/>
      <c r="J151" s="71"/>
      <c r="K151" s="71"/>
      <c r="L151" s="57"/>
      <c r="M151" s="57"/>
      <c r="N151" s="57"/>
      <c r="O151" s="57"/>
      <c r="P151" s="57"/>
      <c r="Q151" s="57"/>
      <c r="R151" s="57"/>
      <c r="S151" s="57"/>
      <c r="T151" s="57"/>
      <c r="U151" s="57"/>
      <c r="V151" s="116"/>
      <c r="W151" s="57"/>
      <c r="X151" s="57"/>
      <c r="Y151" s="57"/>
      <c r="Z151" s="57"/>
      <c r="AA151" s="57"/>
      <c r="AB151" s="57"/>
      <c r="AC151" s="57"/>
      <c r="AD151" s="57"/>
    </row>
    <row r="152" ht="15.75" customHeight="1">
      <c r="B152" s="57"/>
      <c r="C152" s="57"/>
      <c r="D152" s="57"/>
      <c r="E152" s="57"/>
      <c r="F152" s="57"/>
      <c r="G152" s="71"/>
      <c r="H152" s="57"/>
      <c r="I152" s="57"/>
      <c r="J152" s="71"/>
      <c r="K152" s="71"/>
      <c r="L152" s="57"/>
      <c r="M152" s="57"/>
      <c r="N152" s="57"/>
      <c r="O152" s="57"/>
      <c r="P152" s="57"/>
      <c r="Q152" s="57"/>
      <c r="R152" s="57"/>
      <c r="S152" s="57"/>
      <c r="T152" s="57"/>
      <c r="U152" s="57"/>
      <c r="V152" s="116"/>
      <c r="W152" s="57"/>
      <c r="X152" s="57"/>
      <c r="Y152" s="57"/>
      <c r="Z152" s="57"/>
      <c r="AA152" s="57"/>
      <c r="AB152" s="57"/>
      <c r="AC152" s="57"/>
      <c r="AD152" s="57"/>
    </row>
    <row r="153" ht="15.75" customHeight="1">
      <c r="B153" s="57"/>
      <c r="C153" s="57"/>
      <c r="D153" s="57"/>
      <c r="E153" s="57"/>
      <c r="F153" s="57"/>
      <c r="G153" s="71"/>
      <c r="H153" s="57"/>
      <c r="I153" s="57"/>
      <c r="J153" s="71"/>
      <c r="K153" s="71"/>
      <c r="L153" s="57"/>
      <c r="M153" s="57"/>
      <c r="N153" s="57"/>
      <c r="O153" s="57"/>
      <c r="P153" s="57"/>
      <c r="Q153" s="57"/>
      <c r="R153" s="57"/>
      <c r="S153" s="57"/>
      <c r="T153" s="57"/>
      <c r="U153" s="57"/>
      <c r="V153" s="116"/>
      <c r="W153" s="57"/>
      <c r="X153" s="57"/>
      <c r="Y153" s="57"/>
      <c r="Z153" s="57"/>
      <c r="AA153" s="57"/>
      <c r="AB153" s="57"/>
      <c r="AC153" s="57"/>
      <c r="AD153" s="57"/>
    </row>
    <row r="154" ht="15.75" customHeight="1">
      <c r="B154" s="57"/>
      <c r="C154" s="57"/>
      <c r="D154" s="57"/>
      <c r="E154" s="57"/>
      <c r="F154" s="57"/>
      <c r="G154" s="71"/>
      <c r="H154" s="57"/>
      <c r="I154" s="57"/>
      <c r="J154" s="71"/>
      <c r="K154" s="71"/>
      <c r="L154" s="57"/>
      <c r="M154" s="57"/>
      <c r="N154" s="57"/>
      <c r="O154" s="57"/>
      <c r="P154" s="57"/>
      <c r="Q154" s="57"/>
      <c r="R154" s="57"/>
      <c r="S154" s="57"/>
      <c r="T154" s="57"/>
      <c r="U154" s="57"/>
      <c r="V154" s="116"/>
      <c r="W154" s="57"/>
      <c r="X154" s="57"/>
      <c r="Y154" s="57"/>
      <c r="Z154" s="57"/>
      <c r="AA154" s="57"/>
      <c r="AB154" s="57"/>
      <c r="AC154" s="57"/>
      <c r="AD154" s="57"/>
    </row>
    <row r="155" ht="15.75" customHeight="1">
      <c r="B155" s="57"/>
      <c r="C155" s="57"/>
      <c r="D155" s="57"/>
      <c r="E155" s="57"/>
      <c r="F155" s="57"/>
      <c r="G155" s="71"/>
      <c r="H155" s="57"/>
      <c r="I155" s="57"/>
      <c r="J155" s="71"/>
      <c r="K155" s="71"/>
      <c r="L155" s="57"/>
      <c r="M155" s="57"/>
      <c r="N155" s="57"/>
      <c r="O155" s="57"/>
      <c r="P155" s="57"/>
      <c r="Q155" s="57"/>
      <c r="R155" s="57"/>
      <c r="S155" s="57"/>
      <c r="T155" s="57"/>
      <c r="U155" s="57"/>
      <c r="V155" s="116"/>
      <c r="W155" s="57"/>
      <c r="X155" s="57"/>
      <c r="Y155" s="57"/>
      <c r="Z155" s="57"/>
      <c r="AA155" s="57"/>
      <c r="AB155" s="57"/>
      <c r="AC155" s="57"/>
      <c r="AD155" s="57"/>
    </row>
    <row r="156" ht="15.75" customHeight="1">
      <c r="B156" s="57"/>
      <c r="C156" s="57"/>
      <c r="D156" s="57"/>
      <c r="E156" s="57"/>
      <c r="F156" s="57"/>
      <c r="G156" s="71"/>
      <c r="H156" s="57"/>
      <c r="I156" s="57"/>
      <c r="J156" s="71"/>
      <c r="K156" s="71"/>
      <c r="L156" s="57"/>
      <c r="M156" s="57"/>
      <c r="N156" s="57"/>
      <c r="O156" s="57"/>
      <c r="P156" s="57"/>
      <c r="Q156" s="57"/>
      <c r="R156" s="57"/>
      <c r="S156" s="57"/>
      <c r="T156" s="57"/>
      <c r="U156" s="57"/>
      <c r="V156" s="116"/>
      <c r="W156" s="57"/>
      <c r="X156" s="57"/>
      <c r="Y156" s="57"/>
      <c r="Z156" s="57"/>
      <c r="AA156" s="57"/>
      <c r="AB156" s="57"/>
      <c r="AC156" s="57"/>
      <c r="AD156" s="57"/>
    </row>
    <row r="157" ht="15.75" customHeight="1">
      <c r="B157" s="57"/>
      <c r="C157" s="57"/>
      <c r="D157" s="57"/>
      <c r="E157" s="57"/>
      <c r="F157" s="57"/>
      <c r="G157" s="71"/>
      <c r="H157" s="57"/>
      <c r="I157" s="57"/>
      <c r="J157" s="71"/>
      <c r="K157" s="71"/>
      <c r="L157" s="57"/>
      <c r="M157" s="57"/>
      <c r="N157" s="57"/>
      <c r="O157" s="57"/>
      <c r="P157" s="57"/>
      <c r="Q157" s="57"/>
      <c r="R157" s="57"/>
      <c r="S157" s="57"/>
      <c r="T157" s="57"/>
      <c r="U157" s="57"/>
      <c r="V157" s="116"/>
      <c r="W157" s="57"/>
      <c r="X157" s="57"/>
      <c r="Y157" s="57"/>
      <c r="Z157" s="57"/>
      <c r="AA157" s="57"/>
      <c r="AB157" s="57"/>
      <c r="AC157" s="57"/>
      <c r="AD157" s="57"/>
    </row>
    <row r="158" ht="15.75" customHeight="1">
      <c r="B158" s="57"/>
      <c r="C158" s="57"/>
      <c r="D158" s="57"/>
      <c r="E158" s="57"/>
      <c r="F158" s="57"/>
      <c r="G158" s="71"/>
      <c r="H158" s="57"/>
      <c r="I158" s="57"/>
      <c r="J158" s="71"/>
      <c r="K158" s="71"/>
      <c r="L158" s="57"/>
      <c r="M158" s="57"/>
      <c r="N158" s="57"/>
      <c r="O158" s="57"/>
      <c r="P158" s="57"/>
      <c r="Q158" s="57"/>
      <c r="R158" s="57"/>
      <c r="S158" s="57"/>
      <c r="T158" s="57"/>
      <c r="U158" s="57"/>
      <c r="V158" s="116"/>
      <c r="W158" s="57"/>
      <c r="X158" s="57"/>
      <c r="Y158" s="57"/>
      <c r="Z158" s="57"/>
      <c r="AA158" s="57"/>
      <c r="AB158" s="57"/>
      <c r="AC158" s="57"/>
      <c r="AD158" s="57"/>
    </row>
    <row r="159" ht="15.75" customHeight="1">
      <c r="B159" s="57"/>
      <c r="C159" s="57"/>
      <c r="D159" s="57"/>
      <c r="E159" s="57"/>
      <c r="F159" s="57"/>
      <c r="G159" s="71"/>
      <c r="H159" s="57"/>
      <c r="I159" s="57"/>
      <c r="J159" s="71"/>
      <c r="K159" s="71"/>
      <c r="L159" s="57"/>
      <c r="M159" s="57"/>
      <c r="N159" s="57"/>
      <c r="O159" s="57"/>
      <c r="P159" s="57"/>
      <c r="Q159" s="57"/>
      <c r="R159" s="57"/>
      <c r="S159" s="57"/>
      <c r="T159" s="57"/>
      <c r="U159" s="57"/>
      <c r="V159" s="116"/>
      <c r="W159" s="57"/>
      <c r="X159" s="57"/>
      <c r="Y159" s="57"/>
      <c r="Z159" s="57"/>
      <c r="AA159" s="57"/>
      <c r="AB159" s="57"/>
      <c r="AC159" s="57"/>
      <c r="AD159" s="57"/>
    </row>
    <row r="160" ht="15.75" customHeight="1">
      <c r="B160" s="57"/>
      <c r="C160" s="57"/>
      <c r="D160" s="57"/>
      <c r="E160" s="57"/>
      <c r="F160" s="57"/>
      <c r="G160" s="71"/>
      <c r="H160" s="57"/>
      <c r="I160" s="57"/>
      <c r="J160" s="71"/>
      <c r="K160" s="71"/>
      <c r="L160" s="57"/>
      <c r="M160" s="57"/>
      <c r="N160" s="57"/>
      <c r="O160" s="57"/>
      <c r="P160" s="57"/>
      <c r="Q160" s="57"/>
      <c r="R160" s="57"/>
      <c r="S160" s="57"/>
      <c r="T160" s="57"/>
      <c r="U160" s="57"/>
      <c r="V160" s="116"/>
      <c r="W160" s="57"/>
      <c r="X160" s="57"/>
      <c r="Y160" s="57"/>
      <c r="Z160" s="57"/>
      <c r="AA160" s="57"/>
      <c r="AB160" s="57"/>
      <c r="AC160" s="57"/>
      <c r="AD160" s="57"/>
    </row>
    <row r="161" ht="15.75" customHeight="1">
      <c r="B161" s="57"/>
      <c r="C161" s="57"/>
      <c r="D161" s="57"/>
      <c r="E161" s="57"/>
      <c r="F161" s="57"/>
      <c r="G161" s="71"/>
      <c r="H161" s="57"/>
      <c r="I161" s="57"/>
      <c r="J161" s="71"/>
      <c r="K161" s="71"/>
      <c r="L161" s="57"/>
      <c r="M161" s="57"/>
      <c r="N161" s="57"/>
      <c r="O161" s="57"/>
      <c r="P161" s="57"/>
      <c r="Q161" s="57"/>
      <c r="R161" s="57"/>
      <c r="S161" s="57"/>
      <c r="T161" s="57"/>
      <c r="U161" s="57"/>
      <c r="V161" s="116"/>
      <c r="W161" s="57"/>
      <c r="X161" s="57"/>
      <c r="Y161" s="57"/>
      <c r="Z161" s="57"/>
      <c r="AA161" s="57"/>
      <c r="AB161" s="57"/>
      <c r="AC161" s="57"/>
      <c r="AD161" s="57"/>
    </row>
    <row r="162" ht="15.75" customHeight="1">
      <c r="B162" s="57"/>
      <c r="C162" s="57"/>
      <c r="D162" s="57"/>
      <c r="E162" s="57"/>
      <c r="F162" s="57"/>
      <c r="G162" s="71"/>
      <c r="H162" s="57"/>
      <c r="I162" s="57"/>
      <c r="J162" s="71"/>
      <c r="K162" s="71"/>
      <c r="L162" s="57"/>
      <c r="M162" s="57"/>
      <c r="N162" s="57"/>
      <c r="O162" s="57"/>
      <c r="P162" s="57"/>
      <c r="Q162" s="57"/>
      <c r="R162" s="57"/>
      <c r="S162" s="57"/>
      <c r="T162" s="57"/>
      <c r="U162" s="57"/>
      <c r="V162" s="116"/>
      <c r="W162" s="57"/>
      <c r="X162" s="57"/>
      <c r="Y162" s="57"/>
      <c r="Z162" s="57"/>
      <c r="AA162" s="57"/>
      <c r="AB162" s="57"/>
      <c r="AC162" s="57"/>
      <c r="AD162" s="57"/>
    </row>
    <row r="163" ht="15.75" customHeight="1">
      <c r="B163" s="57"/>
      <c r="C163" s="57"/>
      <c r="D163" s="57"/>
      <c r="E163" s="57"/>
      <c r="F163" s="57"/>
      <c r="G163" s="71"/>
      <c r="H163" s="57"/>
      <c r="I163" s="57"/>
      <c r="J163" s="71"/>
      <c r="K163" s="71"/>
      <c r="L163" s="57"/>
      <c r="M163" s="57"/>
      <c r="N163" s="57"/>
      <c r="O163" s="57"/>
      <c r="P163" s="57"/>
      <c r="Q163" s="57"/>
      <c r="R163" s="57"/>
      <c r="S163" s="57"/>
      <c r="T163" s="57"/>
      <c r="U163" s="57"/>
      <c r="V163" s="116"/>
      <c r="W163" s="57"/>
      <c r="X163" s="57"/>
      <c r="Y163" s="57"/>
      <c r="Z163" s="57"/>
      <c r="AA163" s="57"/>
      <c r="AB163" s="57"/>
      <c r="AC163" s="57"/>
      <c r="AD163" s="57"/>
    </row>
    <row r="164" ht="15.75" customHeight="1">
      <c r="B164" s="57"/>
      <c r="C164" s="57"/>
      <c r="D164" s="57"/>
      <c r="E164" s="57"/>
      <c r="F164" s="57"/>
      <c r="G164" s="71"/>
      <c r="H164" s="57"/>
      <c r="I164" s="57"/>
      <c r="J164" s="71"/>
      <c r="K164" s="71"/>
      <c r="L164" s="57"/>
      <c r="M164" s="57"/>
      <c r="N164" s="57"/>
      <c r="O164" s="57"/>
      <c r="P164" s="57"/>
      <c r="Q164" s="57"/>
      <c r="R164" s="57"/>
      <c r="S164" s="57"/>
      <c r="T164" s="57"/>
      <c r="U164" s="57"/>
      <c r="V164" s="116"/>
      <c r="W164" s="57"/>
      <c r="X164" s="57"/>
      <c r="Y164" s="57"/>
      <c r="Z164" s="57"/>
      <c r="AA164" s="57"/>
      <c r="AB164" s="57"/>
      <c r="AC164" s="57"/>
      <c r="AD164" s="57"/>
    </row>
    <row r="165" ht="15.75" customHeight="1">
      <c r="B165" s="57"/>
      <c r="C165" s="57"/>
      <c r="D165" s="57"/>
      <c r="E165" s="57"/>
      <c r="F165" s="57"/>
      <c r="G165" s="71"/>
      <c r="H165" s="57"/>
      <c r="I165" s="57"/>
      <c r="J165" s="71"/>
      <c r="K165" s="71"/>
      <c r="L165" s="57"/>
      <c r="M165" s="57"/>
      <c r="N165" s="57"/>
      <c r="O165" s="57"/>
      <c r="P165" s="57"/>
      <c r="Q165" s="57"/>
      <c r="R165" s="57"/>
      <c r="S165" s="57"/>
      <c r="T165" s="57"/>
      <c r="U165" s="57"/>
      <c r="V165" s="116"/>
      <c r="W165" s="57"/>
      <c r="X165" s="57"/>
      <c r="Y165" s="57"/>
      <c r="Z165" s="57"/>
      <c r="AA165" s="57"/>
      <c r="AB165" s="57"/>
      <c r="AC165" s="57"/>
      <c r="AD165" s="57"/>
    </row>
    <row r="166" ht="15.75" customHeight="1">
      <c r="B166" s="57"/>
      <c r="C166" s="57"/>
      <c r="D166" s="57"/>
      <c r="E166" s="57"/>
      <c r="F166" s="57"/>
      <c r="G166" s="71"/>
      <c r="H166" s="57"/>
      <c r="I166" s="57"/>
      <c r="J166" s="71"/>
      <c r="K166" s="71"/>
      <c r="L166" s="57"/>
      <c r="M166" s="57"/>
      <c r="N166" s="57"/>
      <c r="O166" s="57"/>
      <c r="P166" s="57"/>
      <c r="Q166" s="57"/>
      <c r="R166" s="57"/>
      <c r="S166" s="57"/>
      <c r="T166" s="57"/>
      <c r="U166" s="57"/>
      <c r="V166" s="116"/>
      <c r="W166" s="57"/>
      <c r="X166" s="57"/>
      <c r="Y166" s="57"/>
      <c r="Z166" s="57"/>
      <c r="AA166" s="57"/>
      <c r="AB166" s="57"/>
      <c r="AC166" s="57"/>
      <c r="AD166" s="57"/>
    </row>
    <row r="167" ht="15.75" customHeight="1">
      <c r="B167" s="57"/>
      <c r="C167" s="57"/>
      <c r="D167" s="57"/>
      <c r="E167" s="57"/>
      <c r="F167" s="57"/>
      <c r="G167" s="71"/>
      <c r="H167" s="57"/>
      <c r="I167" s="57"/>
      <c r="J167" s="71"/>
      <c r="K167" s="71"/>
      <c r="L167" s="57"/>
      <c r="M167" s="57"/>
      <c r="N167" s="57"/>
      <c r="O167" s="57"/>
      <c r="P167" s="57"/>
      <c r="Q167" s="57"/>
      <c r="R167" s="57"/>
      <c r="S167" s="57"/>
      <c r="T167" s="57"/>
      <c r="U167" s="57"/>
      <c r="V167" s="116"/>
      <c r="W167" s="57"/>
      <c r="X167" s="57"/>
      <c r="Y167" s="57"/>
      <c r="Z167" s="57"/>
      <c r="AA167" s="57"/>
      <c r="AB167" s="57"/>
      <c r="AC167" s="57"/>
      <c r="AD167" s="57"/>
    </row>
    <row r="168" ht="15.75" customHeight="1">
      <c r="B168" s="57"/>
      <c r="C168" s="57"/>
      <c r="D168" s="57"/>
      <c r="E168" s="57"/>
      <c r="F168" s="57"/>
      <c r="G168" s="71"/>
      <c r="H168" s="57"/>
      <c r="I168" s="57"/>
      <c r="J168" s="71"/>
      <c r="K168" s="71"/>
      <c r="L168" s="57"/>
      <c r="M168" s="57"/>
      <c r="N168" s="57"/>
      <c r="O168" s="57"/>
      <c r="P168" s="57"/>
      <c r="Q168" s="57"/>
      <c r="R168" s="57"/>
      <c r="S168" s="57"/>
      <c r="T168" s="57"/>
      <c r="U168" s="57"/>
      <c r="V168" s="116"/>
      <c r="W168" s="57"/>
      <c r="X168" s="57"/>
      <c r="Y168" s="57"/>
      <c r="Z168" s="57"/>
      <c r="AA168" s="57"/>
      <c r="AB168" s="57"/>
      <c r="AC168" s="57"/>
      <c r="AD168" s="57"/>
    </row>
    <row r="169" ht="15.75" customHeight="1">
      <c r="B169" s="57"/>
      <c r="C169" s="57"/>
      <c r="D169" s="57"/>
      <c r="E169" s="57"/>
      <c r="F169" s="57"/>
      <c r="G169" s="71"/>
      <c r="H169" s="57"/>
      <c r="I169" s="57"/>
      <c r="J169" s="71"/>
      <c r="K169" s="71"/>
      <c r="L169" s="57"/>
      <c r="M169" s="57"/>
      <c r="N169" s="57"/>
      <c r="O169" s="57"/>
      <c r="P169" s="57"/>
      <c r="Q169" s="57"/>
      <c r="R169" s="57"/>
      <c r="S169" s="57"/>
      <c r="T169" s="57"/>
      <c r="U169" s="57"/>
      <c r="V169" s="116"/>
      <c r="W169" s="57"/>
      <c r="X169" s="57"/>
      <c r="Y169" s="57"/>
      <c r="Z169" s="57"/>
      <c r="AA169" s="57"/>
      <c r="AB169" s="57"/>
      <c r="AC169" s="57"/>
      <c r="AD169" s="57"/>
    </row>
    <row r="170" ht="15.75" customHeight="1">
      <c r="B170" s="57"/>
      <c r="C170" s="57"/>
      <c r="D170" s="57"/>
      <c r="E170" s="57"/>
      <c r="F170" s="57"/>
      <c r="G170" s="71"/>
      <c r="H170" s="57"/>
      <c r="I170" s="57"/>
      <c r="J170" s="71"/>
      <c r="K170" s="71"/>
      <c r="L170" s="57"/>
      <c r="M170" s="57"/>
      <c r="N170" s="57"/>
      <c r="O170" s="57"/>
      <c r="P170" s="57"/>
      <c r="Q170" s="57"/>
      <c r="R170" s="57"/>
      <c r="S170" s="57"/>
      <c r="T170" s="57"/>
      <c r="U170" s="57"/>
      <c r="V170" s="116"/>
      <c r="W170" s="57"/>
      <c r="X170" s="57"/>
      <c r="Y170" s="57"/>
      <c r="Z170" s="57"/>
      <c r="AA170" s="57"/>
      <c r="AB170" s="57"/>
      <c r="AC170" s="57"/>
      <c r="AD170" s="57"/>
    </row>
    <row r="171" ht="15.75" customHeight="1">
      <c r="B171" s="57"/>
      <c r="C171" s="57"/>
      <c r="D171" s="57"/>
      <c r="E171" s="57"/>
      <c r="F171" s="57"/>
      <c r="G171" s="71"/>
      <c r="H171" s="57"/>
      <c r="I171" s="57"/>
      <c r="J171" s="71"/>
      <c r="K171" s="71"/>
      <c r="L171" s="57"/>
      <c r="M171" s="57"/>
      <c r="N171" s="57"/>
      <c r="O171" s="57"/>
      <c r="P171" s="57"/>
      <c r="Q171" s="57"/>
      <c r="R171" s="57"/>
      <c r="S171" s="57"/>
      <c r="T171" s="57"/>
      <c r="U171" s="57"/>
      <c r="V171" s="116"/>
      <c r="W171" s="57"/>
      <c r="X171" s="57"/>
      <c r="Y171" s="57"/>
      <c r="Z171" s="57"/>
      <c r="AA171" s="57"/>
      <c r="AB171" s="57"/>
      <c r="AC171" s="57"/>
      <c r="AD171" s="57"/>
    </row>
    <row r="172" ht="15.75" customHeight="1">
      <c r="B172" s="57"/>
      <c r="C172" s="57"/>
      <c r="D172" s="57"/>
      <c r="E172" s="57"/>
      <c r="F172" s="57"/>
      <c r="G172" s="71"/>
      <c r="H172" s="57"/>
      <c r="I172" s="57"/>
      <c r="J172" s="71"/>
      <c r="K172" s="71"/>
      <c r="L172" s="57"/>
      <c r="M172" s="57"/>
      <c r="N172" s="57"/>
      <c r="O172" s="57"/>
      <c r="P172" s="57"/>
      <c r="Q172" s="57"/>
      <c r="R172" s="57"/>
      <c r="S172" s="57"/>
      <c r="T172" s="57"/>
      <c r="U172" s="57"/>
      <c r="V172" s="116"/>
      <c r="W172" s="57"/>
      <c r="X172" s="57"/>
      <c r="Y172" s="57"/>
      <c r="Z172" s="57"/>
      <c r="AA172" s="57"/>
      <c r="AB172" s="57"/>
      <c r="AC172" s="57"/>
      <c r="AD172" s="57"/>
    </row>
    <row r="173" ht="15.75" customHeight="1">
      <c r="B173" s="57"/>
      <c r="C173" s="57"/>
      <c r="D173" s="57"/>
      <c r="E173" s="57"/>
      <c r="F173" s="57"/>
      <c r="G173" s="71"/>
      <c r="H173" s="57"/>
      <c r="I173" s="57"/>
      <c r="J173" s="71"/>
      <c r="K173" s="71"/>
      <c r="L173" s="57"/>
      <c r="M173" s="57"/>
      <c r="N173" s="57"/>
      <c r="O173" s="57"/>
      <c r="P173" s="57"/>
      <c r="Q173" s="57"/>
      <c r="R173" s="57"/>
      <c r="S173" s="57"/>
      <c r="T173" s="57"/>
      <c r="U173" s="57"/>
      <c r="V173" s="116"/>
      <c r="W173" s="57"/>
      <c r="X173" s="57"/>
      <c r="Y173" s="57"/>
      <c r="Z173" s="57"/>
      <c r="AA173" s="57"/>
      <c r="AB173" s="57"/>
      <c r="AC173" s="57"/>
      <c r="AD173" s="57"/>
    </row>
    <row r="174" ht="15.75" customHeight="1">
      <c r="B174" s="57"/>
      <c r="C174" s="57"/>
      <c r="D174" s="57"/>
      <c r="E174" s="57"/>
      <c r="F174" s="57"/>
      <c r="G174" s="71"/>
      <c r="H174" s="57"/>
      <c r="I174" s="57"/>
      <c r="J174" s="71"/>
      <c r="K174" s="71"/>
      <c r="L174" s="57"/>
      <c r="M174" s="57"/>
      <c r="N174" s="57"/>
      <c r="O174" s="57"/>
      <c r="P174" s="57"/>
      <c r="Q174" s="57"/>
      <c r="R174" s="57"/>
      <c r="S174" s="57"/>
      <c r="T174" s="57"/>
      <c r="U174" s="57"/>
      <c r="V174" s="116"/>
      <c r="W174" s="57"/>
      <c r="X174" s="57"/>
      <c r="Y174" s="57"/>
      <c r="Z174" s="57"/>
      <c r="AA174" s="57"/>
      <c r="AB174" s="57"/>
      <c r="AC174" s="57"/>
      <c r="AD174" s="57"/>
    </row>
    <row r="175" ht="15.75" customHeight="1">
      <c r="B175" s="57"/>
      <c r="C175" s="57"/>
      <c r="D175" s="57"/>
      <c r="E175" s="57"/>
      <c r="F175" s="57"/>
      <c r="G175" s="71"/>
      <c r="H175" s="57"/>
      <c r="I175" s="57"/>
      <c r="J175" s="71"/>
      <c r="K175" s="71"/>
      <c r="L175" s="57"/>
      <c r="M175" s="57"/>
      <c r="N175" s="57"/>
      <c r="O175" s="57"/>
      <c r="P175" s="57"/>
      <c r="Q175" s="57"/>
      <c r="R175" s="57"/>
      <c r="S175" s="57"/>
      <c r="T175" s="57"/>
      <c r="U175" s="57"/>
      <c r="V175" s="116"/>
      <c r="W175" s="57"/>
      <c r="X175" s="57"/>
      <c r="Y175" s="57"/>
      <c r="Z175" s="57"/>
      <c r="AA175" s="57"/>
      <c r="AB175" s="57"/>
      <c r="AC175" s="57"/>
      <c r="AD175" s="57"/>
    </row>
    <row r="176" ht="15.75" customHeight="1">
      <c r="B176" s="57"/>
      <c r="C176" s="57"/>
      <c r="D176" s="57"/>
      <c r="E176" s="57"/>
      <c r="F176" s="57"/>
      <c r="G176" s="71"/>
      <c r="H176" s="57"/>
      <c r="I176" s="57"/>
      <c r="J176" s="71"/>
      <c r="K176" s="71"/>
      <c r="L176" s="57"/>
      <c r="M176" s="57"/>
      <c r="N176" s="57"/>
      <c r="O176" s="57"/>
      <c r="P176" s="57"/>
      <c r="Q176" s="57"/>
      <c r="R176" s="57"/>
      <c r="S176" s="57"/>
      <c r="T176" s="57"/>
      <c r="U176" s="57"/>
      <c r="V176" s="116"/>
      <c r="W176" s="57"/>
      <c r="X176" s="57"/>
      <c r="Y176" s="57"/>
      <c r="Z176" s="57"/>
      <c r="AA176" s="57"/>
      <c r="AB176" s="57"/>
      <c r="AC176" s="57"/>
      <c r="AD176" s="57"/>
    </row>
    <row r="177" ht="15.75" customHeight="1">
      <c r="B177" s="57"/>
      <c r="C177" s="57"/>
      <c r="D177" s="57"/>
      <c r="E177" s="57"/>
      <c r="F177" s="57"/>
      <c r="G177" s="71"/>
      <c r="H177" s="57"/>
      <c r="I177" s="57"/>
      <c r="J177" s="71"/>
      <c r="K177" s="71"/>
      <c r="L177" s="57"/>
      <c r="M177" s="57"/>
      <c r="N177" s="57"/>
      <c r="O177" s="57"/>
      <c r="P177" s="57"/>
      <c r="Q177" s="57"/>
      <c r="R177" s="57"/>
      <c r="S177" s="57"/>
      <c r="T177" s="57"/>
      <c r="U177" s="57"/>
      <c r="V177" s="116"/>
      <c r="W177" s="57"/>
      <c r="X177" s="57"/>
      <c r="Y177" s="57"/>
      <c r="Z177" s="57"/>
      <c r="AA177" s="57"/>
      <c r="AB177" s="57"/>
      <c r="AC177" s="57"/>
      <c r="AD177" s="57"/>
    </row>
    <row r="178" ht="15.75" customHeight="1">
      <c r="B178" s="57"/>
      <c r="C178" s="57"/>
      <c r="D178" s="57"/>
      <c r="E178" s="57"/>
      <c r="F178" s="57"/>
      <c r="G178" s="71"/>
      <c r="H178" s="57"/>
      <c r="I178" s="57"/>
      <c r="J178" s="71"/>
      <c r="K178" s="71"/>
      <c r="L178" s="57"/>
      <c r="M178" s="57"/>
      <c r="N178" s="57"/>
      <c r="O178" s="57"/>
      <c r="P178" s="57"/>
      <c r="Q178" s="57"/>
      <c r="R178" s="57"/>
      <c r="S178" s="57"/>
      <c r="T178" s="57"/>
      <c r="U178" s="57"/>
      <c r="V178" s="116"/>
      <c r="W178" s="57"/>
      <c r="X178" s="57"/>
      <c r="Y178" s="57"/>
      <c r="Z178" s="57"/>
      <c r="AA178" s="57"/>
      <c r="AB178" s="57"/>
      <c r="AC178" s="57"/>
      <c r="AD178" s="57"/>
    </row>
    <row r="179" ht="15.75" customHeight="1">
      <c r="B179" s="57"/>
      <c r="C179" s="57"/>
      <c r="D179" s="57"/>
      <c r="E179" s="57"/>
      <c r="F179" s="57"/>
      <c r="G179" s="71"/>
      <c r="H179" s="57"/>
      <c r="I179" s="57"/>
      <c r="J179" s="71"/>
      <c r="K179" s="71"/>
      <c r="L179" s="57"/>
      <c r="M179" s="57"/>
      <c r="N179" s="57"/>
      <c r="O179" s="57"/>
      <c r="P179" s="57"/>
      <c r="Q179" s="57"/>
      <c r="R179" s="57"/>
      <c r="S179" s="57"/>
      <c r="T179" s="57"/>
      <c r="U179" s="57"/>
      <c r="V179" s="116"/>
      <c r="W179" s="57"/>
      <c r="X179" s="57"/>
      <c r="Y179" s="57"/>
      <c r="Z179" s="57"/>
      <c r="AA179" s="57"/>
      <c r="AB179" s="57"/>
      <c r="AC179" s="57"/>
      <c r="AD179" s="57"/>
    </row>
    <row r="180" ht="15.75" customHeight="1">
      <c r="B180" s="57"/>
      <c r="C180" s="57"/>
      <c r="D180" s="57"/>
      <c r="E180" s="57"/>
      <c r="F180" s="57"/>
      <c r="G180" s="71"/>
      <c r="H180" s="57"/>
      <c r="I180" s="57"/>
      <c r="J180" s="71"/>
      <c r="K180" s="71"/>
      <c r="L180" s="57"/>
      <c r="M180" s="57"/>
      <c r="N180" s="57"/>
      <c r="O180" s="57"/>
      <c r="P180" s="57"/>
      <c r="Q180" s="57"/>
      <c r="R180" s="57"/>
      <c r="S180" s="57"/>
      <c r="T180" s="57"/>
      <c r="U180" s="57"/>
      <c r="V180" s="116"/>
      <c r="W180" s="57"/>
      <c r="X180" s="57"/>
      <c r="Y180" s="57"/>
      <c r="Z180" s="57"/>
      <c r="AA180" s="57"/>
      <c r="AB180" s="57"/>
      <c r="AC180" s="57"/>
      <c r="AD180" s="57"/>
    </row>
    <row r="181" ht="15.75" customHeight="1">
      <c r="B181" s="57"/>
      <c r="C181" s="57"/>
      <c r="D181" s="57"/>
      <c r="E181" s="57"/>
      <c r="F181" s="57"/>
      <c r="G181" s="71"/>
      <c r="H181" s="57"/>
      <c r="I181" s="57"/>
      <c r="J181" s="71"/>
      <c r="K181" s="71"/>
      <c r="L181" s="57"/>
      <c r="M181" s="57"/>
      <c r="N181" s="57"/>
      <c r="O181" s="57"/>
      <c r="P181" s="57"/>
      <c r="Q181" s="57"/>
      <c r="R181" s="57"/>
      <c r="S181" s="57"/>
      <c r="T181" s="57"/>
      <c r="U181" s="57"/>
      <c r="V181" s="116"/>
      <c r="W181" s="57"/>
      <c r="X181" s="57"/>
      <c r="Y181" s="57"/>
      <c r="Z181" s="57"/>
      <c r="AA181" s="57"/>
      <c r="AB181" s="57"/>
      <c r="AC181" s="57"/>
      <c r="AD181" s="57"/>
    </row>
    <row r="182" ht="15.75" customHeight="1">
      <c r="B182" s="57"/>
      <c r="C182" s="57"/>
      <c r="D182" s="57"/>
      <c r="E182" s="57"/>
      <c r="F182" s="57"/>
      <c r="G182" s="71"/>
      <c r="H182" s="57"/>
      <c r="I182" s="57"/>
      <c r="J182" s="71"/>
      <c r="K182" s="71"/>
      <c r="L182" s="57"/>
      <c r="M182" s="57"/>
      <c r="N182" s="57"/>
      <c r="O182" s="57"/>
      <c r="P182" s="57"/>
      <c r="Q182" s="57"/>
      <c r="R182" s="57"/>
      <c r="S182" s="57"/>
      <c r="T182" s="57"/>
      <c r="U182" s="57"/>
      <c r="V182" s="116"/>
      <c r="W182" s="57"/>
      <c r="X182" s="57"/>
      <c r="Y182" s="57"/>
      <c r="Z182" s="57"/>
      <c r="AA182" s="57"/>
      <c r="AB182" s="57"/>
      <c r="AC182" s="57"/>
      <c r="AD182" s="57"/>
    </row>
    <row r="183" ht="15.75" customHeight="1">
      <c r="B183" s="57"/>
      <c r="C183" s="57"/>
      <c r="D183" s="57"/>
      <c r="E183" s="57"/>
      <c r="F183" s="57"/>
      <c r="G183" s="71"/>
      <c r="H183" s="57"/>
      <c r="I183" s="57"/>
      <c r="J183" s="71"/>
      <c r="K183" s="71"/>
      <c r="L183" s="57"/>
      <c r="M183" s="57"/>
      <c r="N183" s="57"/>
      <c r="O183" s="57"/>
      <c r="P183" s="57"/>
      <c r="Q183" s="57"/>
      <c r="R183" s="57"/>
      <c r="S183" s="57"/>
      <c r="T183" s="57"/>
      <c r="U183" s="57"/>
      <c r="V183" s="116"/>
      <c r="W183" s="57"/>
      <c r="X183" s="57"/>
      <c r="Y183" s="57"/>
      <c r="Z183" s="57"/>
      <c r="AA183" s="57"/>
      <c r="AB183" s="57"/>
      <c r="AC183" s="57"/>
      <c r="AD183" s="57"/>
    </row>
    <row r="184" ht="15.75" customHeight="1">
      <c r="B184" s="57"/>
      <c r="C184" s="57"/>
      <c r="D184" s="57"/>
      <c r="E184" s="57"/>
      <c r="F184" s="57"/>
      <c r="G184" s="71"/>
      <c r="H184" s="57"/>
      <c r="I184" s="57"/>
      <c r="J184" s="71"/>
      <c r="K184" s="71"/>
      <c r="L184" s="57"/>
      <c r="M184" s="57"/>
      <c r="N184" s="57"/>
      <c r="O184" s="57"/>
      <c r="P184" s="57"/>
      <c r="Q184" s="57"/>
      <c r="R184" s="57"/>
      <c r="S184" s="57"/>
      <c r="T184" s="57"/>
      <c r="U184" s="57"/>
      <c r="V184" s="116"/>
      <c r="W184" s="57"/>
      <c r="X184" s="57"/>
      <c r="Y184" s="57"/>
      <c r="Z184" s="57"/>
      <c r="AA184" s="57"/>
      <c r="AB184" s="57"/>
      <c r="AC184" s="57"/>
      <c r="AD184" s="57"/>
    </row>
    <row r="185" ht="15.75" customHeight="1">
      <c r="B185" s="57"/>
      <c r="C185" s="57"/>
      <c r="D185" s="57"/>
      <c r="E185" s="57"/>
      <c r="F185" s="57"/>
      <c r="G185" s="71"/>
      <c r="H185" s="57"/>
      <c r="I185" s="57"/>
      <c r="J185" s="71"/>
      <c r="K185" s="71"/>
      <c r="L185" s="57"/>
      <c r="M185" s="57"/>
      <c r="N185" s="57"/>
      <c r="O185" s="57"/>
      <c r="P185" s="57"/>
      <c r="Q185" s="57"/>
      <c r="R185" s="57"/>
      <c r="S185" s="57"/>
      <c r="T185" s="57"/>
      <c r="U185" s="57"/>
      <c r="V185" s="116"/>
      <c r="W185" s="57"/>
      <c r="X185" s="57"/>
      <c r="Y185" s="57"/>
      <c r="Z185" s="57"/>
      <c r="AA185" s="57"/>
      <c r="AB185" s="57"/>
      <c r="AC185" s="57"/>
      <c r="AD185" s="57"/>
    </row>
    <row r="186" ht="15.75" customHeight="1">
      <c r="B186" s="57"/>
      <c r="C186" s="57"/>
      <c r="D186" s="57"/>
      <c r="E186" s="57"/>
      <c r="F186" s="57"/>
      <c r="G186" s="71"/>
      <c r="H186" s="57"/>
      <c r="I186" s="57"/>
      <c r="J186" s="71"/>
      <c r="K186" s="71"/>
      <c r="L186" s="57"/>
      <c r="M186" s="57"/>
      <c r="N186" s="57"/>
      <c r="O186" s="57"/>
      <c r="P186" s="57"/>
      <c r="Q186" s="57"/>
      <c r="R186" s="57"/>
      <c r="S186" s="57"/>
      <c r="T186" s="57"/>
      <c r="U186" s="57"/>
      <c r="V186" s="116"/>
      <c r="W186" s="57"/>
      <c r="X186" s="57"/>
      <c r="Y186" s="57"/>
      <c r="Z186" s="57"/>
      <c r="AA186" s="57"/>
      <c r="AB186" s="57"/>
      <c r="AC186" s="57"/>
      <c r="AD186" s="57"/>
    </row>
    <row r="187" ht="15.75" customHeight="1">
      <c r="B187" s="57"/>
      <c r="C187" s="57"/>
      <c r="D187" s="57"/>
      <c r="E187" s="57"/>
      <c r="F187" s="57"/>
      <c r="G187" s="71"/>
      <c r="H187" s="57"/>
      <c r="I187" s="57"/>
      <c r="J187" s="71"/>
      <c r="K187" s="71"/>
      <c r="L187" s="57"/>
      <c r="M187" s="57"/>
      <c r="N187" s="57"/>
      <c r="O187" s="57"/>
      <c r="P187" s="57"/>
      <c r="Q187" s="57"/>
      <c r="R187" s="57"/>
      <c r="S187" s="57"/>
      <c r="T187" s="57"/>
      <c r="U187" s="57"/>
      <c r="V187" s="116"/>
      <c r="W187" s="57"/>
      <c r="X187" s="57"/>
      <c r="Y187" s="57"/>
      <c r="Z187" s="57"/>
      <c r="AA187" s="57"/>
      <c r="AB187" s="57"/>
      <c r="AC187" s="57"/>
      <c r="AD187" s="57"/>
    </row>
    <row r="188" ht="15.75" customHeight="1">
      <c r="B188" s="57"/>
      <c r="C188" s="57"/>
      <c r="D188" s="57"/>
      <c r="E188" s="57"/>
      <c r="F188" s="57"/>
      <c r="G188" s="71"/>
      <c r="H188" s="57"/>
      <c r="I188" s="57"/>
      <c r="J188" s="71"/>
      <c r="K188" s="71"/>
      <c r="L188" s="57"/>
      <c r="M188" s="57"/>
      <c r="N188" s="57"/>
      <c r="O188" s="57"/>
      <c r="P188" s="57"/>
      <c r="Q188" s="57"/>
      <c r="R188" s="57"/>
      <c r="S188" s="57"/>
      <c r="T188" s="57"/>
      <c r="U188" s="57"/>
      <c r="V188" s="116"/>
      <c r="W188" s="57"/>
      <c r="X188" s="57"/>
      <c r="Y188" s="57"/>
      <c r="Z188" s="57"/>
      <c r="AA188" s="57"/>
      <c r="AB188" s="57"/>
      <c r="AC188" s="57"/>
      <c r="AD188" s="57"/>
    </row>
    <row r="189" ht="15.75" customHeight="1">
      <c r="B189" s="57"/>
      <c r="C189" s="57"/>
      <c r="D189" s="57"/>
      <c r="E189" s="57"/>
      <c r="F189" s="57"/>
      <c r="G189" s="71"/>
      <c r="H189" s="57"/>
      <c r="I189" s="57"/>
      <c r="J189" s="71"/>
      <c r="K189" s="71"/>
      <c r="L189" s="57"/>
      <c r="M189" s="57"/>
      <c r="N189" s="57"/>
      <c r="O189" s="57"/>
      <c r="P189" s="57"/>
      <c r="Q189" s="57"/>
      <c r="R189" s="57"/>
      <c r="S189" s="57"/>
      <c r="T189" s="57"/>
      <c r="U189" s="57"/>
      <c r="V189" s="116"/>
      <c r="W189" s="57"/>
      <c r="X189" s="57"/>
      <c r="Y189" s="57"/>
      <c r="Z189" s="57"/>
      <c r="AA189" s="57"/>
      <c r="AB189" s="57"/>
      <c r="AC189" s="57"/>
      <c r="AD189" s="57"/>
    </row>
    <row r="190" ht="15.75" customHeight="1">
      <c r="B190" s="57"/>
      <c r="C190" s="57"/>
      <c r="D190" s="57"/>
      <c r="E190" s="57"/>
      <c r="F190" s="57"/>
      <c r="G190" s="71"/>
      <c r="H190" s="57"/>
      <c r="I190" s="57"/>
      <c r="J190" s="71"/>
      <c r="K190" s="71"/>
      <c r="L190" s="57"/>
      <c r="M190" s="57"/>
      <c r="N190" s="57"/>
      <c r="O190" s="57"/>
      <c r="P190" s="57"/>
      <c r="Q190" s="57"/>
      <c r="R190" s="57"/>
      <c r="S190" s="57"/>
      <c r="T190" s="57"/>
      <c r="U190" s="57"/>
      <c r="V190" s="116"/>
      <c r="W190" s="57"/>
      <c r="X190" s="57"/>
      <c r="Y190" s="57"/>
      <c r="Z190" s="57"/>
      <c r="AA190" s="57"/>
      <c r="AB190" s="57"/>
      <c r="AC190" s="57"/>
      <c r="AD190" s="57"/>
    </row>
    <row r="191" ht="15.75" customHeight="1">
      <c r="B191" s="57"/>
      <c r="C191" s="57"/>
      <c r="D191" s="57"/>
      <c r="E191" s="57"/>
      <c r="F191" s="57"/>
      <c r="G191" s="71"/>
      <c r="H191" s="57"/>
      <c r="I191" s="57"/>
      <c r="J191" s="71"/>
      <c r="K191" s="71"/>
      <c r="L191" s="57"/>
      <c r="M191" s="57"/>
      <c r="N191" s="57"/>
      <c r="O191" s="57"/>
      <c r="P191" s="57"/>
      <c r="Q191" s="57"/>
      <c r="R191" s="57"/>
      <c r="S191" s="57"/>
      <c r="T191" s="57"/>
      <c r="U191" s="57"/>
      <c r="V191" s="116"/>
      <c r="W191" s="57"/>
      <c r="X191" s="57"/>
      <c r="Y191" s="57"/>
      <c r="Z191" s="57"/>
      <c r="AA191" s="57"/>
      <c r="AB191" s="57"/>
      <c r="AC191" s="57"/>
      <c r="AD191" s="57"/>
    </row>
    <row r="192" ht="15.75" customHeight="1">
      <c r="B192" s="57"/>
      <c r="C192" s="57"/>
      <c r="D192" s="57"/>
      <c r="E192" s="57"/>
      <c r="F192" s="57"/>
      <c r="G192" s="71"/>
      <c r="H192" s="57"/>
      <c r="I192" s="57"/>
      <c r="J192" s="71"/>
      <c r="K192" s="71"/>
      <c r="L192" s="57"/>
      <c r="M192" s="57"/>
      <c r="N192" s="57"/>
      <c r="O192" s="57"/>
      <c r="P192" s="57"/>
      <c r="Q192" s="57"/>
      <c r="R192" s="57"/>
      <c r="S192" s="57"/>
      <c r="T192" s="57"/>
      <c r="U192" s="57"/>
      <c r="V192" s="116"/>
      <c r="W192" s="57"/>
      <c r="X192" s="57"/>
      <c r="Y192" s="57"/>
      <c r="Z192" s="57"/>
      <c r="AA192" s="57"/>
      <c r="AB192" s="57"/>
      <c r="AC192" s="57"/>
      <c r="AD192" s="57"/>
    </row>
    <row r="193" ht="15.75" customHeight="1">
      <c r="B193" s="57"/>
      <c r="C193" s="57"/>
      <c r="D193" s="57"/>
      <c r="E193" s="57"/>
      <c r="F193" s="57"/>
      <c r="G193" s="71"/>
      <c r="H193" s="57"/>
      <c r="I193" s="57"/>
      <c r="J193" s="71"/>
      <c r="K193" s="71"/>
      <c r="L193" s="57"/>
      <c r="M193" s="57"/>
      <c r="N193" s="57"/>
      <c r="O193" s="57"/>
      <c r="P193" s="57"/>
      <c r="Q193" s="57"/>
      <c r="R193" s="57"/>
      <c r="S193" s="57"/>
      <c r="T193" s="57"/>
      <c r="U193" s="57"/>
      <c r="V193" s="116"/>
      <c r="W193" s="57"/>
      <c r="X193" s="57"/>
      <c r="Y193" s="57"/>
      <c r="Z193" s="57"/>
      <c r="AA193" s="57"/>
      <c r="AB193" s="57"/>
      <c r="AC193" s="57"/>
      <c r="AD193" s="57"/>
    </row>
    <row r="194" ht="15.75" customHeight="1">
      <c r="B194" s="57"/>
      <c r="C194" s="57"/>
      <c r="D194" s="57"/>
      <c r="E194" s="57"/>
      <c r="F194" s="57"/>
      <c r="G194" s="71"/>
      <c r="H194" s="57"/>
      <c r="I194" s="57"/>
      <c r="J194" s="71"/>
      <c r="K194" s="71"/>
      <c r="L194" s="57"/>
      <c r="M194" s="57"/>
      <c r="N194" s="57"/>
      <c r="O194" s="57"/>
      <c r="P194" s="57"/>
      <c r="Q194" s="57"/>
      <c r="R194" s="57"/>
      <c r="S194" s="57"/>
      <c r="T194" s="57"/>
      <c r="U194" s="57"/>
      <c r="V194" s="116"/>
      <c r="W194" s="57"/>
      <c r="X194" s="57"/>
      <c r="Y194" s="57"/>
      <c r="Z194" s="57"/>
      <c r="AA194" s="57"/>
      <c r="AB194" s="57"/>
      <c r="AC194" s="57"/>
      <c r="AD194" s="57"/>
    </row>
    <row r="195" ht="15.75" customHeight="1">
      <c r="B195" s="57"/>
      <c r="C195" s="57"/>
      <c r="D195" s="57"/>
      <c r="E195" s="57"/>
      <c r="F195" s="57"/>
      <c r="G195" s="71"/>
      <c r="H195" s="57"/>
      <c r="I195" s="57"/>
      <c r="J195" s="71"/>
      <c r="K195" s="71"/>
      <c r="L195" s="57"/>
      <c r="M195" s="57"/>
      <c r="N195" s="57"/>
      <c r="O195" s="57"/>
      <c r="P195" s="57"/>
      <c r="Q195" s="57"/>
      <c r="R195" s="57"/>
      <c r="S195" s="57"/>
      <c r="T195" s="57"/>
      <c r="U195" s="57"/>
      <c r="V195" s="116"/>
      <c r="W195" s="57"/>
      <c r="X195" s="57"/>
      <c r="Y195" s="57"/>
      <c r="Z195" s="57"/>
      <c r="AA195" s="57"/>
      <c r="AB195" s="57"/>
      <c r="AC195" s="57"/>
      <c r="AD195" s="57"/>
    </row>
    <row r="196" ht="15.75" customHeight="1">
      <c r="B196" s="57"/>
      <c r="C196" s="57"/>
      <c r="D196" s="57"/>
      <c r="E196" s="57"/>
      <c r="F196" s="57"/>
      <c r="G196" s="71"/>
      <c r="H196" s="57"/>
      <c r="I196" s="57"/>
      <c r="J196" s="71"/>
      <c r="K196" s="71"/>
      <c r="L196" s="57"/>
      <c r="M196" s="57"/>
      <c r="N196" s="57"/>
      <c r="O196" s="57"/>
      <c r="P196" s="57"/>
      <c r="Q196" s="57"/>
      <c r="R196" s="57"/>
      <c r="S196" s="57"/>
      <c r="T196" s="57"/>
      <c r="U196" s="57"/>
      <c r="V196" s="116"/>
      <c r="W196" s="57"/>
      <c r="X196" s="57"/>
      <c r="Y196" s="57"/>
      <c r="Z196" s="57"/>
      <c r="AA196" s="57"/>
      <c r="AB196" s="57"/>
      <c r="AC196" s="57"/>
      <c r="AD196" s="57"/>
    </row>
    <row r="197" ht="15.75" customHeight="1">
      <c r="B197" s="57"/>
      <c r="C197" s="57"/>
      <c r="D197" s="57"/>
      <c r="E197" s="57"/>
      <c r="F197" s="57"/>
      <c r="G197" s="71"/>
      <c r="H197" s="57"/>
      <c r="I197" s="57"/>
      <c r="J197" s="71"/>
      <c r="K197" s="71"/>
      <c r="L197" s="57"/>
      <c r="M197" s="57"/>
      <c r="N197" s="57"/>
      <c r="O197" s="57"/>
      <c r="P197" s="57"/>
      <c r="Q197" s="57"/>
      <c r="R197" s="57"/>
      <c r="S197" s="57"/>
      <c r="T197" s="57"/>
      <c r="U197" s="57"/>
      <c r="V197" s="116"/>
      <c r="W197" s="57"/>
      <c r="X197" s="57"/>
      <c r="Y197" s="57"/>
      <c r="Z197" s="57"/>
      <c r="AA197" s="57"/>
      <c r="AB197" s="57"/>
      <c r="AC197" s="57"/>
      <c r="AD197" s="57"/>
    </row>
    <row r="198" ht="15.75" customHeight="1">
      <c r="B198" s="57"/>
      <c r="C198" s="57"/>
      <c r="D198" s="57"/>
      <c r="E198" s="57"/>
      <c r="F198" s="57"/>
      <c r="G198" s="71"/>
      <c r="H198" s="57"/>
      <c r="I198" s="57"/>
      <c r="J198" s="71"/>
      <c r="K198" s="71"/>
      <c r="L198" s="57"/>
      <c r="M198" s="57"/>
      <c r="N198" s="57"/>
      <c r="O198" s="57"/>
      <c r="P198" s="57"/>
      <c r="Q198" s="57"/>
      <c r="R198" s="57"/>
      <c r="S198" s="57"/>
      <c r="T198" s="57"/>
      <c r="U198" s="57"/>
      <c r="V198" s="116"/>
      <c r="W198" s="57"/>
      <c r="X198" s="57"/>
      <c r="Y198" s="57"/>
      <c r="Z198" s="57"/>
      <c r="AA198" s="57"/>
      <c r="AB198" s="57"/>
      <c r="AC198" s="57"/>
      <c r="AD198" s="57"/>
    </row>
    <row r="199" ht="15.75" customHeight="1">
      <c r="B199" s="57"/>
      <c r="C199" s="57"/>
      <c r="D199" s="57"/>
      <c r="E199" s="57"/>
      <c r="F199" s="57"/>
      <c r="G199" s="71"/>
      <c r="H199" s="57"/>
      <c r="I199" s="57"/>
      <c r="J199" s="71"/>
      <c r="K199" s="71"/>
      <c r="L199" s="57"/>
      <c r="M199" s="57"/>
      <c r="N199" s="57"/>
      <c r="O199" s="57"/>
      <c r="P199" s="57"/>
      <c r="Q199" s="57"/>
      <c r="R199" s="57"/>
      <c r="S199" s="57"/>
      <c r="T199" s="57"/>
      <c r="U199" s="57"/>
      <c r="V199" s="116"/>
      <c r="W199" s="57"/>
      <c r="X199" s="57"/>
      <c r="Y199" s="57"/>
      <c r="Z199" s="57"/>
      <c r="AA199" s="57"/>
      <c r="AB199" s="57"/>
      <c r="AC199" s="57"/>
      <c r="AD199" s="57"/>
    </row>
    <row r="200" ht="15.75" customHeight="1">
      <c r="B200" s="57"/>
      <c r="C200" s="57"/>
      <c r="D200" s="57"/>
      <c r="E200" s="57"/>
      <c r="F200" s="57"/>
      <c r="G200" s="71"/>
      <c r="H200" s="57"/>
      <c r="I200" s="57"/>
      <c r="J200" s="71"/>
      <c r="K200" s="71"/>
      <c r="L200" s="57"/>
      <c r="M200" s="57"/>
      <c r="N200" s="57"/>
      <c r="O200" s="57"/>
      <c r="P200" s="57"/>
      <c r="Q200" s="57"/>
      <c r="R200" s="57"/>
      <c r="S200" s="57"/>
      <c r="T200" s="57"/>
      <c r="U200" s="57"/>
      <c r="V200" s="116"/>
      <c r="W200" s="57"/>
      <c r="X200" s="57"/>
      <c r="Y200" s="57"/>
      <c r="Z200" s="57"/>
      <c r="AA200" s="57"/>
      <c r="AB200" s="57"/>
      <c r="AC200" s="57"/>
      <c r="AD200" s="57"/>
    </row>
    <row r="201" ht="15.75" customHeight="1">
      <c r="B201" s="57"/>
      <c r="C201" s="57"/>
      <c r="D201" s="57"/>
      <c r="E201" s="57"/>
      <c r="F201" s="57"/>
      <c r="G201" s="71"/>
      <c r="H201" s="57"/>
      <c r="I201" s="57"/>
      <c r="J201" s="71"/>
      <c r="K201" s="71"/>
      <c r="L201" s="57"/>
      <c r="M201" s="57"/>
      <c r="N201" s="57"/>
      <c r="O201" s="57"/>
      <c r="P201" s="57"/>
      <c r="Q201" s="57"/>
      <c r="R201" s="57"/>
      <c r="S201" s="57"/>
      <c r="T201" s="57"/>
      <c r="U201" s="57"/>
      <c r="V201" s="116"/>
      <c r="W201" s="57"/>
      <c r="X201" s="57"/>
      <c r="Y201" s="57"/>
      <c r="Z201" s="57"/>
      <c r="AA201" s="57"/>
      <c r="AB201" s="57"/>
      <c r="AC201" s="57"/>
      <c r="AD201" s="57"/>
    </row>
    <row r="202" ht="15.75" customHeight="1">
      <c r="B202" s="57"/>
      <c r="C202" s="57"/>
      <c r="D202" s="57"/>
      <c r="E202" s="57"/>
      <c r="F202" s="57"/>
      <c r="G202" s="71"/>
      <c r="H202" s="57"/>
      <c r="I202" s="57"/>
      <c r="J202" s="71"/>
      <c r="K202" s="71"/>
      <c r="L202" s="57"/>
      <c r="M202" s="57"/>
      <c r="N202" s="57"/>
      <c r="O202" s="57"/>
      <c r="P202" s="57"/>
      <c r="Q202" s="57"/>
      <c r="R202" s="57"/>
      <c r="S202" s="57"/>
      <c r="T202" s="57"/>
      <c r="U202" s="57"/>
      <c r="V202" s="116"/>
      <c r="W202" s="57"/>
      <c r="X202" s="57"/>
      <c r="Y202" s="57"/>
      <c r="Z202" s="57"/>
      <c r="AA202" s="57"/>
      <c r="AB202" s="57"/>
      <c r="AC202" s="57"/>
      <c r="AD202" s="57"/>
    </row>
    <row r="203" ht="15.75" customHeight="1">
      <c r="B203" s="57"/>
      <c r="C203" s="57"/>
      <c r="D203" s="57"/>
      <c r="E203" s="57"/>
      <c r="F203" s="57"/>
      <c r="G203" s="71"/>
      <c r="H203" s="57"/>
      <c r="I203" s="57"/>
      <c r="J203" s="71"/>
      <c r="K203" s="71"/>
      <c r="L203" s="57"/>
      <c r="M203" s="57"/>
      <c r="N203" s="57"/>
      <c r="O203" s="57"/>
      <c r="P203" s="57"/>
      <c r="Q203" s="57"/>
      <c r="R203" s="57"/>
      <c r="S203" s="57"/>
      <c r="T203" s="57"/>
      <c r="U203" s="57"/>
      <c r="V203" s="116"/>
      <c r="W203" s="57"/>
      <c r="X203" s="57"/>
      <c r="Y203" s="57"/>
      <c r="Z203" s="57"/>
      <c r="AA203" s="57"/>
      <c r="AB203" s="57"/>
      <c r="AC203" s="57"/>
      <c r="AD203" s="57"/>
    </row>
    <row r="204" ht="15.75" customHeight="1">
      <c r="B204" s="57"/>
      <c r="C204" s="57"/>
      <c r="D204" s="57"/>
      <c r="E204" s="57"/>
      <c r="F204" s="57"/>
      <c r="G204" s="71"/>
      <c r="H204" s="57"/>
      <c r="I204" s="57"/>
      <c r="J204" s="71"/>
      <c r="K204" s="71"/>
      <c r="L204" s="57"/>
      <c r="M204" s="57"/>
      <c r="N204" s="57"/>
      <c r="O204" s="57"/>
      <c r="P204" s="57"/>
      <c r="Q204" s="57"/>
      <c r="R204" s="57"/>
      <c r="S204" s="57"/>
      <c r="T204" s="57"/>
      <c r="U204" s="57"/>
      <c r="V204" s="116"/>
      <c r="W204" s="57"/>
      <c r="X204" s="57"/>
      <c r="Y204" s="57"/>
      <c r="Z204" s="57"/>
      <c r="AA204" s="57"/>
      <c r="AB204" s="57"/>
      <c r="AC204" s="57"/>
      <c r="AD204" s="57"/>
    </row>
    <row r="205" ht="15.75" customHeight="1">
      <c r="B205" s="57"/>
      <c r="C205" s="57"/>
      <c r="D205" s="57"/>
      <c r="E205" s="57"/>
      <c r="F205" s="57"/>
      <c r="G205" s="71"/>
      <c r="H205" s="57"/>
      <c r="I205" s="57"/>
      <c r="J205" s="71"/>
      <c r="K205" s="71"/>
      <c r="L205" s="57"/>
      <c r="M205" s="57"/>
      <c r="N205" s="57"/>
      <c r="O205" s="57"/>
      <c r="P205" s="57"/>
      <c r="Q205" s="57"/>
      <c r="R205" s="57"/>
      <c r="S205" s="57"/>
      <c r="T205" s="57"/>
      <c r="U205" s="57"/>
      <c r="V205" s="116"/>
      <c r="W205" s="57"/>
      <c r="X205" s="57"/>
      <c r="Y205" s="57"/>
      <c r="Z205" s="57"/>
      <c r="AA205" s="57"/>
      <c r="AB205" s="57"/>
      <c r="AC205" s="57"/>
      <c r="AD205" s="57"/>
    </row>
    <row r="206" ht="15.75" customHeight="1">
      <c r="B206" s="57"/>
      <c r="C206" s="57"/>
      <c r="D206" s="57"/>
      <c r="E206" s="57"/>
      <c r="F206" s="57"/>
      <c r="G206" s="71"/>
      <c r="H206" s="57"/>
      <c r="I206" s="57"/>
      <c r="J206" s="71"/>
      <c r="K206" s="71"/>
      <c r="L206" s="57"/>
      <c r="M206" s="57"/>
      <c r="N206" s="57"/>
      <c r="O206" s="57"/>
      <c r="P206" s="57"/>
      <c r="Q206" s="57"/>
      <c r="R206" s="57"/>
      <c r="S206" s="57"/>
      <c r="T206" s="57"/>
      <c r="U206" s="57"/>
      <c r="V206" s="116"/>
      <c r="W206" s="57"/>
      <c r="X206" s="57"/>
      <c r="Y206" s="57"/>
      <c r="Z206" s="57"/>
      <c r="AA206" s="57"/>
      <c r="AB206" s="57"/>
      <c r="AC206" s="57"/>
      <c r="AD206" s="57"/>
    </row>
    <row r="207" ht="15.75" customHeight="1">
      <c r="B207" s="57"/>
      <c r="C207" s="57"/>
      <c r="D207" s="57"/>
      <c r="E207" s="57"/>
      <c r="F207" s="57"/>
      <c r="G207" s="71"/>
      <c r="H207" s="57"/>
      <c r="I207" s="57"/>
      <c r="J207" s="71"/>
      <c r="K207" s="71"/>
      <c r="L207" s="57"/>
      <c r="M207" s="57"/>
      <c r="N207" s="57"/>
      <c r="O207" s="57"/>
      <c r="P207" s="57"/>
      <c r="Q207" s="57"/>
      <c r="R207" s="57"/>
      <c r="S207" s="57"/>
      <c r="T207" s="57"/>
      <c r="U207" s="57"/>
      <c r="V207" s="116"/>
      <c r="W207" s="57"/>
      <c r="X207" s="57"/>
      <c r="Y207" s="57"/>
      <c r="Z207" s="57"/>
      <c r="AA207" s="57"/>
      <c r="AB207" s="57"/>
      <c r="AC207" s="57"/>
      <c r="AD207" s="57"/>
    </row>
    <row r="208" ht="15.75" customHeight="1">
      <c r="B208" s="57"/>
      <c r="C208" s="57"/>
      <c r="D208" s="57"/>
      <c r="E208" s="57"/>
      <c r="F208" s="57"/>
      <c r="G208" s="71"/>
      <c r="H208" s="57"/>
      <c r="I208" s="57"/>
      <c r="J208" s="71"/>
      <c r="K208" s="71"/>
      <c r="L208" s="57"/>
      <c r="M208" s="57"/>
      <c r="N208" s="57"/>
      <c r="O208" s="57"/>
      <c r="P208" s="57"/>
      <c r="Q208" s="57"/>
      <c r="R208" s="57"/>
      <c r="S208" s="57"/>
      <c r="T208" s="57"/>
      <c r="U208" s="57"/>
      <c r="V208" s="116"/>
      <c r="W208" s="57"/>
      <c r="X208" s="57"/>
      <c r="Y208" s="57"/>
      <c r="Z208" s="57"/>
      <c r="AA208" s="57"/>
      <c r="AB208" s="57"/>
      <c r="AC208" s="57"/>
      <c r="AD208" s="57"/>
    </row>
    <row r="209" ht="15.75" customHeight="1">
      <c r="B209" s="57"/>
      <c r="C209" s="57"/>
      <c r="D209" s="57"/>
      <c r="E209" s="57"/>
      <c r="F209" s="57"/>
      <c r="G209" s="71"/>
      <c r="H209" s="57"/>
      <c r="I209" s="57"/>
      <c r="J209" s="71"/>
      <c r="K209" s="71"/>
      <c r="L209" s="57"/>
      <c r="M209" s="57"/>
      <c r="N209" s="57"/>
      <c r="O209" s="57"/>
      <c r="P209" s="57"/>
      <c r="Q209" s="57"/>
      <c r="R209" s="57"/>
      <c r="S209" s="57"/>
      <c r="T209" s="57"/>
      <c r="U209" s="57"/>
      <c r="V209" s="116"/>
      <c r="W209" s="57"/>
      <c r="X209" s="57"/>
      <c r="Y209" s="57"/>
      <c r="Z209" s="57"/>
      <c r="AA209" s="57"/>
      <c r="AB209" s="57"/>
      <c r="AC209" s="57"/>
      <c r="AD209" s="57"/>
    </row>
    <row r="210" ht="15.75" customHeight="1">
      <c r="B210" s="57"/>
      <c r="C210" s="57"/>
      <c r="D210" s="57"/>
      <c r="E210" s="57"/>
      <c r="F210" s="57"/>
      <c r="G210" s="71"/>
      <c r="H210" s="57"/>
      <c r="I210" s="57"/>
      <c r="J210" s="71"/>
      <c r="K210" s="71"/>
      <c r="L210" s="57"/>
      <c r="M210" s="57"/>
      <c r="N210" s="57"/>
      <c r="O210" s="57"/>
      <c r="P210" s="57"/>
      <c r="Q210" s="57"/>
      <c r="R210" s="57"/>
      <c r="S210" s="57"/>
      <c r="T210" s="57"/>
      <c r="U210" s="57"/>
      <c r="V210" s="116"/>
      <c r="W210" s="57"/>
      <c r="X210" s="57"/>
      <c r="Y210" s="57"/>
      <c r="Z210" s="57"/>
      <c r="AA210" s="57"/>
      <c r="AB210" s="57"/>
      <c r="AC210" s="57"/>
      <c r="AD210" s="57"/>
    </row>
    <row r="211" ht="15.75" customHeight="1">
      <c r="B211" s="57"/>
      <c r="C211" s="57"/>
      <c r="D211" s="57"/>
      <c r="E211" s="57"/>
      <c r="F211" s="57"/>
      <c r="G211" s="71"/>
      <c r="H211" s="57"/>
      <c r="I211" s="57"/>
      <c r="J211" s="71"/>
      <c r="K211" s="71"/>
      <c r="L211" s="57"/>
      <c r="M211" s="57"/>
      <c r="N211" s="57"/>
      <c r="O211" s="57"/>
      <c r="P211" s="57"/>
      <c r="Q211" s="57"/>
      <c r="R211" s="57"/>
      <c r="S211" s="57"/>
      <c r="T211" s="57"/>
      <c r="U211" s="57"/>
      <c r="V211" s="116"/>
      <c r="W211" s="57"/>
      <c r="X211" s="57"/>
      <c r="Y211" s="57"/>
      <c r="Z211" s="57"/>
      <c r="AA211" s="57"/>
      <c r="AB211" s="57"/>
      <c r="AC211" s="57"/>
      <c r="AD211" s="57"/>
    </row>
    <row r="212" ht="15.75" customHeight="1">
      <c r="B212" s="57"/>
      <c r="C212" s="57"/>
      <c r="D212" s="57"/>
      <c r="E212" s="57"/>
      <c r="F212" s="57"/>
      <c r="G212" s="71"/>
      <c r="H212" s="57"/>
      <c r="I212" s="57"/>
      <c r="J212" s="71"/>
      <c r="K212" s="71"/>
      <c r="L212" s="57"/>
      <c r="M212" s="57"/>
      <c r="N212" s="57"/>
      <c r="O212" s="57"/>
      <c r="P212" s="57"/>
      <c r="Q212" s="57"/>
      <c r="R212" s="57"/>
      <c r="S212" s="57"/>
      <c r="T212" s="57"/>
      <c r="U212" s="57"/>
      <c r="V212" s="116"/>
      <c r="W212" s="57"/>
      <c r="X212" s="57"/>
      <c r="Y212" s="57"/>
      <c r="Z212" s="57"/>
      <c r="AA212" s="57"/>
      <c r="AB212" s="57"/>
      <c r="AC212" s="57"/>
      <c r="AD212" s="57"/>
    </row>
    <row r="213" ht="15.75" customHeight="1">
      <c r="B213" s="57"/>
      <c r="C213" s="57"/>
      <c r="D213" s="57"/>
      <c r="E213" s="57"/>
      <c r="F213" s="57"/>
      <c r="G213" s="71"/>
      <c r="H213" s="57"/>
      <c r="I213" s="57"/>
      <c r="J213" s="71"/>
      <c r="K213" s="71"/>
      <c r="L213" s="57"/>
      <c r="M213" s="57"/>
      <c r="N213" s="57"/>
      <c r="O213" s="57"/>
      <c r="P213" s="57"/>
      <c r="Q213" s="57"/>
      <c r="R213" s="57"/>
      <c r="S213" s="57"/>
      <c r="T213" s="57"/>
      <c r="U213" s="57"/>
      <c r="V213" s="116"/>
      <c r="W213" s="57"/>
      <c r="X213" s="57"/>
      <c r="Y213" s="57"/>
      <c r="Z213" s="57"/>
      <c r="AA213" s="57"/>
      <c r="AB213" s="57"/>
      <c r="AC213" s="57"/>
      <c r="AD213" s="57"/>
    </row>
    <row r="214" ht="15.75" customHeight="1">
      <c r="B214" s="57"/>
      <c r="C214" s="57"/>
      <c r="D214" s="57"/>
      <c r="E214" s="57"/>
      <c r="F214" s="57"/>
      <c r="G214" s="71"/>
      <c r="H214" s="57"/>
      <c r="I214" s="57"/>
      <c r="J214" s="71"/>
      <c r="K214" s="71"/>
      <c r="L214" s="57"/>
      <c r="M214" s="57"/>
      <c r="N214" s="57"/>
      <c r="O214" s="57"/>
      <c r="P214" s="57"/>
      <c r="Q214" s="57"/>
      <c r="R214" s="57"/>
      <c r="S214" s="57"/>
      <c r="T214" s="57"/>
      <c r="U214" s="57"/>
      <c r="V214" s="116"/>
      <c r="W214" s="57"/>
      <c r="X214" s="57"/>
      <c r="Y214" s="57"/>
      <c r="Z214" s="57"/>
      <c r="AA214" s="57"/>
      <c r="AB214" s="57"/>
      <c r="AC214" s="57"/>
      <c r="AD214" s="57"/>
    </row>
    <row r="215" ht="15.75" customHeight="1">
      <c r="B215" s="57"/>
      <c r="C215" s="57"/>
      <c r="D215" s="57"/>
      <c r="E215" s="57"/>
      <c r="F215" s="57"/>
      <c r="G215" s="71"/>
      <c r="H215" s="57"/>
      <c r="I215" s="57"/>
      <c r="J215" s="71"/>
      <c r="K215" s="71"/>
      <c r="L215" s="57"/>
      <c r="M215" s="57"/>
      <c r="N215" s="57"/>
      <c r="O215" s="57"/>
      <c r="P215" s="57"/>
      <c r="Q215" s="57"/>
      <c r="R215" s="57"/>
      <c r="S215" s="57"/>
      <c r="T215" s="57"/>
      <c r="U215" s="57"/>
      <c r="V215" s="116"/>
      <c r="W215" s="57"/>
      <c r="X215" s="57"/>
      <c r="Y215" s="57"/>
      <c r="Z215" s="57"/>
      <c r="AA215" s="57"/>
      <c r="AB215" s="57"/>
      <c r="AC215" s="57"/>
      <c r="AD215" s="57"/>
    </row>
    <row r="216" ht="15.75" customHeight="1">
      <c r="B216" s="57"/>
      <c r="C216" s="57"/>
      <c r="D216" s="57"/>
      <c r="E216" s="57"/>
      <c r="F216" s="57"/>
      <c r="G216" s="71"/>
      <c r="H216" s="57"/>
      <c r="I216" s="57"/>
      <c r="J216" s="71"/>
      <c r="K216" s="71"/>
      <c r="L216" s="57"/>
      <c r="M216" s="57"/>
      <c r="N216" s="57"/>
      <c r="O216" s="57"/>
      <c r="P216" s="57"/>
      <c r="Q216" s="57"/>
      <c r="R216" s="57"/>
      <c r="S216" s="57"/>
      <c r="T216" s="57"/>
      <c r="U216" s="57"/>
      <c r="V216" s="116"/>
      <c r="W216" s="57"/>
      <c r="X216" s="57"/>
      <c r="Y216" s="57"/>
      <c r="Z216" s="57"/>
      <c r="AA216" s="57"/>
      <c r="AB216" s="57"/>
      <c r="AC216" s="57"/>
      <c r="AD216" s="57"/>
    </row>
    <row r="217" ht="15.75" customHeight="1">
      <c r="B217" s="57"/>
      <c r="C217" s="57"/>
      <c r="D217" s="57"/>
      <c r="E217" s="57"/>
      <c r="F217" s="57"/>
      <c r="G217" s="71"/>
      <c r="H217" s="57"/>
      <c r="I217" s="57"/>
      <c r="J217" s="71"/>
      <c r="K217" s="71"/>
      <c r="L217" s="57"/>
      <c r="M217" s="57"/>
      <c r="N217" s="57"/>
      <c r="O217" s="57"/>
      <c r="P217" s="57"/>
      <c r="Q217" s="57"/>
      <c r="R217" s="57"/>
      <c r="S217" s="57"/>
      <c r="T217" s="57"/>
      <c r="U217" s="57"/>
      <c r="V217" s="116"/>
      <c r="W217" s="57"/>
      <c r="X217" s="57"/>
      <c r="Y217" s="57"/>
      <c r="Z217" s="57"/>
      <c r="AA217" s="57"/>
      <c r="AB217" s="57"/>
      <c r="AC217" s="57"/>
      <c r="AD217" s="57"/>
    </row>
    <row r="218" ht="15.75" customHeight="1">
      <c r="B218" s="57"/>
      <c r="C218" s="57"/>
      <c r="D218" s="57"/>
      <c r="E218" s="57"/>
      <c r="F218" s="57"/>
      <c r="G218" s="71"/>
      <c r="H218" s="57"/>
      <c r="I218" s="57"/>
      <c r="J218" s="71"/>
      <c r="K218" s="71"/>
      <c r="L218" s="57"/>
      <c r="M218" s="57"/>
      <c r="N218" s="57"/>
      <c r="O218" s="57"/>
      <c r="P218" s="57"/>
      <c r="Q218" s="57"/>
      <c r="R218" s="57"/>
      <c r="S218" s="57"/>
      <c r="T218" s="57"/>
      <c r="U218" s="57"/>
      <c r="V218" s="116"/>
      <c r="W218" s="57"/>
      <c r="X218" s="57"/>
      <c r="Y218" s="57"/>
      <c r="Z218" s="57"/>
      <c r="AA218" s="57"/>
      <c r="AB218" s="57"/>
      <c r="AC218" s="57"/>
      <c r="AD218" s="57"/>
    </row>
    <row r="219" ht="15.75" customHeight="1">
      <c r="B219" s="57"/>
      <c r="C219" s="57"/>
      <c r="D219" s="57"/>
      <c r="E219" s="57"/>
      <c r="F219" s="57"/>
      <c r="G219" s="71"/>
      <c r="H219" s="57"/>
      <c r="I219" s="57"/>
      <c r="J219" s="71"/>
      <c r="K219" s="71"/>
      <c r="L219" s="57"/>
      <c r="M219" s="57"/>
      <c r="N219" s="57"/>
      <c r="O219" s="57"/>
      <c r="P219" s="57"/>
      <c r="Q219" s="57"/>
      <c r="R219" s="57"/>
      <c r="S219" s="57"/>
      <c r="T219" s="57"/>
      <c r="U219" s="57"/>
      <c r="V219" s="116"/>
      <c r="W219" s="57"/>
      <c r="X219" s="57"/>
      <c r="Y219" s="57"/>
      <c r="Z219" s="57"/>
      <c r="AA219" s="57"/>
      <c r="AB219" s="57"/>
      <c r="AC219" s="57"/>
      <c r="AD219" s="57"/>
    </row>
    <row r="220" ht="15.75" customHeight="1">
      <c r="B220" s="57"/>
      <c r="C220" s="57"/>
      <c r="D220" s="57"/>
      <c r="E220" s="57"/>
      <c r="F220" s="57"/>
      <c r="G220" s="71"/>
      <c r="H220" s="57"/>
      <c r="I220" s="57"/>
      <c r="J220" s="71"/>
      <c r="K220" s="71"/>
      <c r="L220" s="57"/>
      <c r="M220" s="57"/>
      <c r="N220" s="57"/>
      <c r="O220" s="57"/>
      <c r="P220" s="57"/>
      <c r="Q220" s="57"/>
      <c r="R220" s="57"/>
      <c r="S220" s="57"/>
      <c r="T220" s="57"/>
      <c r="U220" s="57"/>
      <c r="V220" s="116"/>
      <c r="W220" s="57"/>
      <c r="X220" s="57"/>
      <c r="Y220" s="57"/>
      <c r="Z220" s="57"/>
      <c r="AA220" s="57"/>
      <c r="AB220" s="57"/>
      <c r="AC220" s="57"/>
      <c r="AD220" s="57"/>
    </row>
    <row r="221" ht="15.75" customHeight="1">
      <c r="B221" s="57"/>
      <c r="C221" s="57"/>
      <c r="D221" s="57"/>
      <c r="E221" s="57"/>
      <c r="F221" s="57"/>
      <c r="G221" s="71"/>
      <c r="H221" s="57"/>
      <c r="I221" s="57"/>
      <c r="J221" s="71"/>
      <c r="K221" s="71"/>
      <c r="L221" s="57"/>
      <c r="M221" s="57"/>
      <c r="N221" s="57"/>
      <c r="O221" s="57"/>
      <c r="P221" s="57"/>
      <c r="Q221" s="57"/>
      <c r="R221" s="57"/>
      <c r="S221" s="57"/>
      <c r="T221" s="57"/>
      <c r="U221" s="57"/>
      <c r="V221" s="116"/>
      <c r="W221" s="57"/>
      <c r="X221" s="57"/>
      <c r="Y221" s="57"/>
      <c r="Z221" s="57"/>
      <c r="AA221" s="57"/>
      <c r="AB221" s="57"/>
      <c r="AC221" s="57"/>
      <c r="AD221" s="57"/>
    </row>
    <row r="222" ht="15.75" customHeight="1">
      <c r="B222" s="57"/>
      <c r="C222" s="57"/>
      <c r="D222" s="57"/>
      <c r="E222" s="57"/>
      <c r="F222" s="57"/>
      <c r="G222" s="71"/>
      <c r="H222" s="57"/>
      <c r="I222" s="57"/>
      <c r="J222" s="71"/>
      <c r="K222" s="71"/>
      <c r="L222" s="57"/>
      <c r="M222" s="57"/>
      <c r="N222" s="57"/>
      <c r="O222" s="57"/>
      <c r="P222" s="57"/>
      <c r="Q222" s="57"/>
      <c r="R222" s="57"/>
      <c r="S222" s="57"/>
      <c r="T222" s="57"/>
      <c r="U222" s="57"/>
      <c r="V222" s="116"/>
      <c r="W222" s="57"/>
      <c r="X222" s="57"/>
      <c r="Y222" s="57"/>
      <c r="Z222" s="57"/>
      <c r="AA222" s="57"/>
      <c r="AB222" s="57"/>
      <c r="AC222" s="57"/>
      <c r="AD222" s="57"/>
    </row>
    <row r="223" ht="15.75" customHeight="1">
      <c r="B223" s="57"/>
      <c r="C223" s="57"/>
      <c r="D223" s="57"/>
      <c r="E223" s="57"/>
      <c r="F223" s="57"/>
      <c r="G223" s="71"/>
      <c r="H223" s="57"/>
      <c r="I223" s="57"/>
      <c r="J223" s="71"/>
      <c r="K223" s="71"/>
      <c r="L223" s="57"/>
      <c r="M223" s="57"/>
      <c r="N223" s="57"/>
      <c r="O223" s="57"/>
      <c r="P223" s="57"/>
      <c r="Q223" s="57"/>
      <c r="R223" s="57"/>
      <c r="S223" s="57"/>
      <c r="T223" s="57"/>
      <c r="U223" s="57"/>
      <c r="V223" s="116"/>
      <c r="W223" s="57"/>
      <c r="X223" s="57"/>
      <c r="Y223" s="57"/>
      <c r="Z223" s="57"/>
      <c r="AA223" s="57"/>
      <c r="AB223" s="57"/>
      <c r="AC223" s="57"/>
      <c r="AD223" s="57"/>
    </row>
    <row r="224" ht="15.75" customHeight="1">
      <c r="B224" s="57"/>
      <c r="C224" s="57"/>
      <c r="D224" s="57"/>
      <c r="E224" s="57"/>
      <c r="F224" s="57"/>
      <c r="G224" s="71"/>
      <c r="H224" s="57"/>
      <c r="I224" s="57"/>
      <c r="J224" s="71"/>
      <c r="K224" s="71"/>
      <c r="L224" s="57"/>
      <c r="M224" s="57"/>
      <c r="N224" s="57"/>
      <c r="O224" s="57"/>
      <c r="P224" s="57"/>
      <c r="Q224" s="57"/>
      <c r="R224" s="57"/>
      <c r="S224" s="57"/>
      <c r="T224" s="57"/>
      <c r="U224" s="57"/>
      <c r="V224" s="116"/>
      <c r="W224" s="57"/>
      <c r="X224" s="57"/>
      <c r="Y224" s="57"/>
      <c r="Z224" s="57"/>
      <c r="AA224" s="57"/>
      <c r="AB224" s="57"/>
      <c r="AC224" s="57"/>
      <c r="AD224" s="57"/>
    </row>
    <row r="225" ht="15.75" customHeight="1">
      <c r="B225" s="57"/>
      <c r="C225" s="57"/>
      <c r="D225" s="57"/>
      <c r="E225" s="57"/>
      <c r="F225" s="57"/>
      <c r="G225" s="71"/>
      <c r="H225" s="57"/>
      <c r="I225" s="57"/>
      <c r="J225" s="71"/>
      <c r="K225" s="71"/>
      <c r="L225" s="57"/>
      <c r="M225" s="57"/>
      <c r="N225" s="57"/>
      <c r="O225" s="57"/>
      <c r="P225" s="57"/>
      <c r="Q225" s="57"/>
      <c r="R225" s="57"/>
      <c r="S225" s="57"/>
      <c r="T225" s="57"/>
      <c r="U225" s="57"/>
      <c r="V225" s="116"/>
      <c r="W225" s="57"/>
      <c r="X225" s="57"/>
      <c r="Y225" s="57"/>
      <c r="Z225" s="57"/>
      <c r="AA225" s="57"/>
      <c r="AB225" s="57"/>
      <c r="AC225" s="57"/>
      <c r="AD225" s="57"/>
    </row>
    <row r="226" ht="15.75" customHeight="1">
      <c r="B226" s="57"/>
      <c r="C226" s="57"/>
      <c r="D226" s="57"/>
      <c r="E226" s="57"/>
      <c r="F226" s="57"/>
      <c r="G226" s="71"/>
      <c r="H226" s="57"/>
      <c r="I226" s="57"/>
      <c r="J226" s="71"/>
      <c r="K226" s="71"/>
      <c r="L226" s="57"/>
      <c r="M226" s="57"/>
      <c r="N226" s="57"/>
      <c r="O226" s="57"/>
      <c r="P226" s="57"/>
      <c r="Q226" s="57"/>
      <c r="R226" s="57"/>
      <c r="S226" s="57"/>
      <c r="T226" s="57"/>
      <c r="U226" s="57"/>
      <c r="V226" s="116"/>
      <c r="W226" s="57"/>
      <c r="X226" s="57"/>
      <c r="Y226" s="57"/>
      <c r="Z226" s="57"/>
      <c r="AA226" s="57"/>
      <c r="AB226" s="57"/>
      <c r="AC226" s="57"/>
      <c r="AD226" s="57"/>
    </row>
    <row r="227" ht="15.75" customHeight="1">
      <c r="B227" s="57"/>
      <c r="C227" s="57"/>
      <c r="D227" s="57"/>
      <c r="E227" s="57"/>
      <c r="F227" s="57"/>
      <c r="G227" s="71"/>
      <c r="H227" s="57"/>
      <c r="I227" s="57"/>
      <c r="J227" s="71"/>
      <c r="K227" s="71"/>
      <c r="L227" s="57"/>
      <c r="M227" s="57"/>
      <c r="N227" s="57"/>
      <c r="O227" s="57"/>
      <c r="P227" s="57"/>
      <c r="Q227" s="57"/>
      <c r="R227" s="57"/>
      <c r="S227" s="57"/>
      <c r="T227" s="57"/>
      <c r="U227" s="57"/>
      <c r="V227" s="116"/>
      <c r="W227" s="57"/>
      <c r="X227" s="57"/>
      <c r="Y227" s="57"/>
      <c r="Z227" s="57"/>
      <c r="AA227" s="57"/>
      <c r="AB227" s="57"/>
      <c r="AC227" s="57"/>
      <c r="AD227" s="57"/>
    </row>
    <row r="228" ht="15.75" customHeight="1">
      <c r="B228" s="57"/>
      <c r="C228" s="57"/>
      <c r="D228" s="57"/>
      <c r="E228" s="57"/>
      <c r="F228" s="57"/>
      <c r="G228" s="71"/>
      <c r="H228" s="57"/>
      <c r="I228" s="57"/>
      <c r="J228" s="71"/>
      <c r="K228" s="71"/>
      <c r="L228" s="57"/>
      <c r="M228" s="57"/>
      <c r="N228" s="57"/>
      <c r="O228" s="57"/>
      <c r="P228" s="57"/>
      <c r="Q228" s="57"/>
      <c r="R228" s="57"/>
      <c r="S228" s="57"/>
      <c r="T228" s="57"/>
      <c r="U228" s="57"/>
      <c r="V228" s="116"/>
      <c r="W228" s="57"/>
      <c r="X228" s="57"/>
      <c r="Y228" s="57"/>
      <c r="Z228" s="57"/>
      <c r="AA228" s="57"/>
      <c r="AB228" s="57"/>
      <c r="AC228" s="57"/>
      <c r="AD228" s="57"/>
    </row>
    <row r="229" ht="15.75" customHeight="1">
      <c r="B229" s="57"/>
      <c r="C229" s="57"/>
      <c r="D229" s="57"/>
      <c r="E229" s="57"/>
      <c r="F229" s="57"/>
      <c r="G229" s="71"/>
      <c r="H229" s="57"/>
      <c r="I229" s="57"/>
      <c r="J229" s="71"/>
      <c r="K229" s="71"/>
      <c r="L229" s="57"/>
      <c r="M229" s="57"/>
      <c r="N229" s="57"/>
      <c r="O229" s="57"/>
      <c r="P229" s="57"/>
      <c r="Q229" s="57"/>
      <c r="R229" s="57"/>
      <c r="S229" s="57"/>
      <c r="T229" s="57"/>
      <c r="U229" s="57"/>
      <c r="V229" s="116"/>
      <c r="W229" s="57"/>
      <c r="X229" s="57"/>
      <c r="Y229" s="57"/>
      <c r="Z229" s="57"/>
      <c r="AA229" s="57"/>
      <c r="AB229" s="57"/>
      <c r="AC229" s="57"/>
      <c r="AD229" s="57"/>
    </row>
    <row r="230" ht="15.75" customHeight="1">
      <c r="B230" s="57"/>
      <c r="C230" s="57"/>
      <c r="D230" s="57"/>
      <c r="E230" s="57"/>
      <c r="F230" s="57"/>
      <c r="G230" s="71"/>
      <c r="H230" s="57"/>
      <c r="I230" s="57"/>
      <c r="J230" s="71"/>
      <c r="K230" s="71"/>
      <c r="L230" s="57"/>
      <c r="M230" s="57"/>
      <c r="N230" s="57"/>
      <c r="O230" s="57"/>
      <c r="P230" s="57"/>
      <c r="Q230" s="57"/>
      <c r="R230" s="57"/>
      <c r="S230" s="57"/>
      <c r="T230" s="57"/>
      <c r="U230" s="57"/>
      <c r="V230" s="116"/>
      <c r="W230" s="57"/>
      <c r="X230" s="57"/>
      <c r="Y230" s="57"/>
      <c r="Z230" s="57"/>
      <c r="AA230" s="57"/>
      <c r="AB230" s="57"/>
      <c r="AC230" s="57"/>
      <c r="AD230" s="57"/>
    </row>
    <row r="231" ht="15.75" customHeight="1">
      <c r="B231" s="57"/>
      <c r="C231" s="57"/>
      <c r="D231" s="57"/>
      <c r="E231" s="57"/>
      <c r="F231" s="57"/>
      <c r="G231" s="71"/>
      <c r="H231" s="57"/>
      <c r="I231" s="57"/>
      <c r="J231" s="71"/>
      <c r="K231" s="71"/>
      <c r="L231" s="57"/>
      <c r="M231" s="57"/>
      <c r="N231" s="57"/>
      <c r="O231" s="57"/>
      <c r="P231" s="57"/>
      <c r="Q231" s="57"/>
      <c r="R231" s="57"/>
      <c r="S231" s="57"/>
      <c r="T231" s="57"/>
      <c r="U231" s="57"/>
      <c r="V231" s="116"/>
      <c r="W231" s="57"/>
      <c r="X231" s="57"/>
      <c r="Y231" s="57"/>
      <c r="Z231" s="57"/>
      <c r="AA231" s="57"/>
      <c r="AB231" s="57"/>
      <c r="AC231" s="57"/>
      <c r="AD231" s="57"/>
    </row>
    <row r="232" ht="15.75" customHeight="1">
      <c r="B232" s="57"/>
      <c r="C232" s="57"/>
      <c r="D232" s="57"/>
      <c r="E232" s="57"/>
      <c r="F232" s="57"/>
      <c r="G232" s="71"/>
      <c r="H232" s="57"/>
      <c r="I232" s="57"/>
      <c r="J232" s="71"/>
      <c r="K232" s="71"/>
      <c r="L232" s="57"/>
      <c r="M232" s="57"/>
      <c r="N232" s="57"/>
      <c r="O232" s="57"/>
      <c r="P232" s="57"/>
      <c r="Q232" s="57"/>
      <c r="R232" s="57"/>
      <c r="S232" s="57"/>
      <c r="T232" s="57"/>
      <c r="U232" s="57"/>
      <c r="V232" s="116"/>
      <c r="W232" s="57"/>
      <c r="X232" s="57"/>
      <c r="Y232" s="57"/>
      <c r="Z232" s="57"/>
      <c r="AA232" s="57"/>
      <c r="AB232" s="57"/>
      <c r="AC232" s="57"/>
      <c r="AD232" s="57"/>
    </row>
    <row r="233" ht="15.75" customHeight="1">
      <c r="B233" s="57"/>
      <c r="C233" s="57"/>
      <c r="D233" s="57"/>
      <c r="E233" s="57"/>
      <c r="F233" s="57"/>
      <c r="G233" s="71"/>
      <c r="H233" s="57"/>
      <c r="I233" s="57"/>
      <c r="J233" s="71"/>
      <c r="K233" s="71"/>
      <c r="L233" s="57"/>
      <c r="M233" s="57"/>
      <c r="N233" s="57"/>
      <c r="O233" s="57"/>
      <c r="P233" s="57"/>
      <c r="Q233" s="57"/>
      <c r="R233" s="57"/>
      <c r="S233" s="57"/>
      <c r="T233" s="57"/>
      <c r="U233" s="57"/>
      <c r="V233" s="116"/>
      <c r="W233" s="57"/>
      <c r="X233" s="57"/>
      <c r="Y233" s="57"/>
      <c r="Z233" s="57"/>
      <c r="AA233" s="57"/>
      <c r="AB233" s="57"/>
      <c r="AC233" s="57"/>
      <c r="AD233" s="57"/>
    </row>
    <row r="234" ht="15.75" customHeight="1">
      <c r="B234" s="57"/>
      <c r="C234" s="57"/>
      <c r="D234" s="57"/>
      <c r="E234" s="57"/>
      <c r="F234" s="57"/>
      <c r="G234" s="71"/>
      <c r="H234" s="57"/>
      <c r="I234" s="57"/>
      <c r="J234" s="71"/>
      <c r="K234" s="71"/>
      <c r="L234" s="57"/>
      <c r="M234" s="57"/>
      <c r="N234" s="57"/>
      <c r="O234" s="57"/>
      <c r="P234" s="57"/>
      <c r="Q234" s="57"/>
      <c r="R234" s="57"/>
      <c r="S234" s="57"/>
      <c r="T234" s="57"/>
      <c r="U234" s="57"/>
      <c r="V234" s="116"/>
      <c r="W234" s="57"/>
      <c r="X234" s="57"/>
      <c r="Y234" s="57"/>
      <c r="Z234" s="57"/>
      <c r="AA234" s="57"/>
      <c r="AB234" s="57"/>
      <c r="AC234" s="57"/>
      <c r="AD234" s="57"/>
    </row>
    <row r="235" ht="15.75" customHeight="1">
      <c r="B235" s="57"/>
      <c r="C235" s="57"/>
      <c r="D235" s="57"/>
      <c r="E235" s="57"/>
      <c r="F235" s="57"/>
      <c r="G235" s="71"/>
      <c r="H235" s="57"/>
      <c r="I235" s="57"/>
      <c r="J235" s="71"/>
      <c r="K235" s="71"/>
      <c r="L235" s="57"/>
      <c r="M235" s="57"/>
      <c r="N235" s="57"/>
      <c r="O235" s="57"/>
      <c r="P235" s="57"/>
      <c r="Q235" s="57"/>
      <c r="R235" s="57"/>
      <c r="S235" s="57"/>
      <c r="T235" s="57"/>
      <c r="U235" s="57"/>
      <c r="V235" s="116"/>
      <c r="W235" s="57"/>
      <c r="X235" s="57"/>
      <c r="Y235" s="57"/>
      <c r="Z235" s="57"/>
      <c r="AA235" s="57"/>
      <c r="AB235" s="57"/>
      <c r="AC235" s="57"/>
      <c r="AD235" s="57"/>
    </row>
    <row r="236" ht="15.75" customHeight="1">
      <c r="B236" s="57"/>
      <c r="C236" s="57"/>
      <c r="D236" s="57"/>
      <c r="E236" s="57"/>
      <c r="F236" s="57"/>
      <c r="G236" s="71"/>
      <c r="H236" s="57"/>
      <c r="I236" s="57"/>
      <c r="J236" s="71"/>
      <c r="K236" s="71"/>
      <c r="L236" s="57"/>
      <c r="M236" s="57"/>
      <c r="N236" s="57"/>
      <c r="O236" s="57"/>
      <c r="P236" s="57"/>
      <c r="Q236" s="57"/>
      <c r="R236" s="57"/>
      <c r="S236" s="57"/>
      <c r="T236" s="57"/>
      <c r="U236" s="57"/>
      <c r="V236" s="116"/>
      <c r="W236" s="57"/>
      <c r="X236" s="57"/>
      <c r="Y236" s="57"/>
      <c r="Z236" s="57"/>
      <c r="AA236" s="57"/>
      <c r="AB236" s="57"/>
      <c r="AC236" s="57"/>
      <c r="AD236" s="57"/>
    </row>
    <row r="237" ht="15.75" customHeight="1">
      <c r="B237" s="57"/>
      <c r="C237" s="57"/>
      <c r="D237" s="57"/>
      <c r="E237" s="57"/>
      <c r="F237" s="57"/>
      <c r="G237" s="71"/>
      <c r="H237" s="57"/>
      <c r="I237" s="57"/>
      <c r="J237" s="71"/>
      <c r="K237" s="71"/>
      <c r="L237" s="57"/>
      <c r="M237" s="57"/>
      <c r="N237" s="57"/>
      <c r="O237" s="57"/>
      <c r="P237" s="57"/>
      <c r="Q237" s="57"/>
      <c r="R237" s="57"/>
      <c r="S237" s="57"/>
      <c r="T237" s="57"/>
      <c r="U237" s="57"/>
      <c r="V237" s="116"/>
      <c r="W237" s="57"/>
      <c r="X237" s="57"/>
      <c r="Y237" s="57"/>
      <c r="Z237" s="57"/>
      <c r="AA237" s="57"/>
      <c r="AB237" s="57"/>
      <c r="AC237" s="57"/>
      <c r="AD237" s="57"/>
    </row>
    <row r="238" ht="15.75" customHeight="1">
      <c r="B238" s="57"/>
      <c r="C238" s="57"/>
      <c r="D238" s="57"/>
      <c r="E238" s="57"/>
      <c r="F238" s="57"/>
      <c r="G238" s="71"/>
      <c r="H238" s="57"/>
      <c r="I238" s="57"/>
      <c r="J238" s="71"/>
      <c r="K238" s="71"/>
      <c r="L238" s="57"/>
      <c r="M238" s="57"/>
      <c r="N238" s="57"/>
      <c r="O238" s="57"/>
      <c r="P238" s="57"/>
      <c r="Q238" s="57"/>
      <c r="R238" s="57"/>
      <c r="S238" s="57"/>
      <c r="T238" s="57"/>
      <c r="U238" s="57"/>
      <c r="V238" s="116"/>
      <c r="W238" s="57"/>
      <c r="X238" s="57"/>
      <c r="Y238" s="57"/>
      <c r="Z238" s="57"/>
      <c r="AA238" s="57"/>
      <c r="AB238" s="57"/>
      <c r="AC238" s="57"/>
      <c r="AD238" s="57"/>
    </row>
    <row r="239" ht="15.75" customHeight="1">
      <c r="B239" s="57"/>
      <c r="C239" s="57"/>
      <c r="D239" s="57"/>
      <c r="E239" s="57"/>
      <c r="F239" s="57"/>
      <c r="G239" s="71"/>
      <c r="H239" s="57"/>
      <c r="I239" s="57"/>
      <c r="J239" s="71"/>
      <c r="K239" s="71"/>
      <c r="L239" s="57"/>
      <c r="M239" s="57"/>
      <c r="N239" s="57"/>
      <c r="O239" s="57"/>
      <c r="P239" s="57"/>
      <c r="Q239" s="57"/>
      <c r="R239" s="57"/>
      <c r="S239" s="57"/>
      <c r="T239" s="57"/>
      <c r="U239" s="57"/>
      <c r="V239" s="116"/>
      <c r="W239" s="57"/>
      <c r="X239" s="57"/>
      <c r="Y239" s="57"/>
      <c r="Z239" s="57"/>
      <c r="AA239" s="57"/>
      <c r="AB239" s="57"/>
      <c r="AC239" s="57"/>
      <c r="AD239" s="57"/>
    </row>
    <row r="240" ht="15.75" customHeight="1">
      <c r="B240" s="57"/>
      <c r="C240" s="57"/>
      <c r="D240" s="57"/>
      <c r="E240" s="57"/>
      <c r="F240" s="57"/>
      <c r="G240" s="71"/>
      <c r="H240" s="57"/>
      <c r="I240" s="57"/>
      <c r="J240" s="71"/>
      <c r="K240" s="71"/>
      <c r="L240" s="57"/>
      <c r="M240" s="57"/>
      <c r="N240" s="57"/>
      <c r="O240" s="57"/>
      <c r="P240" s="57"/>
      <c r="Q240" s="57"/>
      <c r="R240" s="57"/>
      <c r="S240" s="57"/>
      <c r="T240" s="57"/>
      <c r="U240" s="57"/>
      <c r="V240" s="116"/>
      <c r="W240" s="57"/>
      <c r="X240" s="57"/>
      <c r="Y240" s="57"/>
      <c r="Z240" s="57"/>
      <c r="AA240" s="57"/>
      <c r="AB240" s="57"/>
      <c r="AC240" s="57"/>
      <c r="AD240" s="57"/>
    </row>
    <row r="241" ht="15.75" customHeight="1">
      <c r="B241" s="57"/>
      <c r="C241" s="57"/>
      <c r="D241" s="57"/>
      <c r="E241" s="57"/>
      <c r="F241" s="57"/>
      <c r="G241" s="71"/>
      <c r="H241" s="57"/>
      <c r="I241" s="57"/>
      <c r="J241" s="71"/>
      <c r="K241" s="71"/>
      <c r="L241" s="57"/>
      <c r="M241" s="57"/>
      <c r="N241" s="57"/>
      <c r="O241" s="57"/>
      <c r="P241" s="57"/>
      <c r="Q241" s="57"/>
      <c r="R241" s="57"/>
      <c r="S241" s="57"/>
      <c r="T241" s="57"/>
      <c r="U241" s="57"/>
      <c r="V241" s="116"/>
      <c r="W241" s="57"/>
      <c r="X241" s="57"/>
      <c r="Y241" s="57"/>
      <c r="Z241" s="57"/>
      <c r="AA241" s="57"/>
      <c r="AB241" s="57"/>
      <c r="AC241" s="57"/>
      <c r="AD241" s="57"/>
    </row>
    <row r="242" ht="15.75" customHeight="1">
      <c r="B242" s="57"/>
      <c r="C242" s="57"/>
      <c r="D242" s="57"/>
      <c r="E242" s="57"/>
      <c r="F242" s="57"/>
      <c r="G242" s="71"/>
      <c r="H242" s="57"/>
      <c r="I242" s="57"/>
      <c r="J242" s="71"/>
      <c r="K242" s="71"/>
      <c r="L242" s="57"/>
      <c r="M242" s="57"/>
      <c r="N242" s="57"/>
      <c r="O242" s="57"/>
      <c r="P242" s="57"/>
      <c r="Q242" s="57"/>
      <c r="R242" s="57"/>
      <c r="S242" s="57"/>
      <c r="T242" s="57"/>
      <c r="U242" s="57"/>
      <c r="V242" s="116"/>
      <c r="W242" s="57"/>
      <c r="X242" s="57"/>
      <c r="Y242" s="57"/>
      <c r="Z242" s="57"/>
      <c r="AA242" s="57"/>
      <c r="AB242" s="57"/>
      <c r="AC242" s="57"/>
      <c r="AD242" s="57"/>
    </row>
    <row r="243" ht="15.75" customHeight="1">
      <c r="B243" s="57"/>
      <c r="C243" s="57"/>
      <c r="D243" s="57"/>
      <c r="E243" s="57"/>
      <c r="F243" s="57"/>
      <c r="G243" s="71"/>
      <c r="H243" s="57"/>
      <c r="I243" s="57"/>
      <c r="J243" s="71"/>
      <c r="K243" s="71"/>
      <c r="L243" s="57"/>
      <c r="M243" s="57"/>
      <c r="N243" s="57"/>
      <c r="O243" s="57"/>
      <c r="P243" s="57"/>
      <c r="Q243" s="57"/>
      <c r="R243" s="57"/>
      <c r="S243" s="57"/>
      <c r="T243" s="57"/>
      <c r="U243" s="57"/>
      <c r="V243" s="116"/>
      <c r="W243" s="57"/>
      <c r="X243" s="57"/>
      <c r="Y243" s="57"/>
      <c r="Z243" s="57"/>
      <c r="AA243" s="57"/>
      <c r="AB243" s="57"/>
      <c r="AC243" s="57"/>
      <c r="AD243" s="57"/>
    </row>
    <row r="244" ht="15.75" customHeight="1">
      <c r="B244" s="57"/>
      <c r="C244" s="57"/>
      <c r="D244" s="57"/>
      <c r="E244" s="57"/>
      <c r="F244" s="57"/>
      <c r="G244" s="71"/>
      <c r="H244" s="57"/>
      <c r="I244" s="57"/>
      <c r="J244" s="71"/>
      <c r="K244" s="71"/>
      <c r="L244" s="57"/>
      <c r="M244" s="57"/>
      <c r="N244" s="57"/>
      <c r="O244" s="57"/>
      <c r="P244" s="57"/>
      <c r="Q244" s="57"/>
      <c r="R244" s="57"/>
      <c r="S244" s="57"/>
      <c r="T244" s="57"/>
      <c r="U244" s="57"/>
      <c r="V244" s="116"/>
      <c r="W244" s="57"/>
      <c r="X244" s="57"/>
      <c r="Y244" s="57"/>
      <c r="Z244" s="57"/>
      <c r="AA244" s="57"/>
      <c r="AB244" s="57"/>
      <c r="AC244" s="57"/>
      <c r="AD244" s="57"/>
    </row>
    <row r="245" ht="15.75" customHeight="1">
      <c r="B245" s="57"/>
      <c r="C245" s="57"/>
      <c r="D245" s="57"/>
      <c r="E245" s="57"/>
      <c r="F245" s="57"/>
      <c r="G245" s="71"/>
      <c r="H245" s="57"/>
      <c r="I245" s="57"/>
      <c r="J245" s="71"/>
      <c r="K245" s="71"/>
      <c r="L245" s="57"/>
      <c r="M245" s="57"/>
      <c r="N245" s="57"/>
      <c r="O245" s="57"/>
      <c r="P245" s="57"/>
      <c r="Q245" s="57"/>
      <c r="R245" s="57"/>
      <c r="S245" s="57"/>
      <c r="T245" s="57"/>
      <c r="U245" s="57"/>
      <c r="V245" s="116"/>
      <c r="W245" s="57"/>
      <c r="X245" s="57"/>
      <c r="Y245" s="57"/>
      <c r="Z245" s="57"/>
      <c r="AA245" s="57"/>
      <c r="AB245" s="57"/>
      <c r="AC245" s="57"/>
      <c r="AD245" s="57"/>
    </row>
    <row r="246" ht="15.75" customHeight="1">
      <c r="B246" s="57"/>
      <c r="C246" s="57"/>
      <c r="D246" s="57"/>
      <c r="E246" s="57"/>
      <c r="F246" s="57"/>
      <c r="G246" s="71"/>
      <c r="H246" s="57"/>
      <c r="I246" s="57"/>
      <c r="J246" s="71"/>
      <c r="K246" s="71"/>
      <c r="L246" s="57"/>
      <c r="M246" s="57"/>
      <c r="N246" s="57"/>
      <c r="O246" s="57"/>
      <c r="P246" s="57"/>
      <c r="Q246" s="57"/>
      <c r="R246" s="57"/>
      <c r="S246" s="57"/>
      <c r="T246" s="57"/>
      <c r="U246" s="57"/>
      <c r="V246" s="116"/>
      <c r="W246" s="57"/>
      <c r="X246" s="57"/>
      <c r="Y246" s="57"/>
      <c r="Z246" s="57"/>
      <c r="AA246" s="57"/>
      <c r="AB246" s="57"/>
      <c r="AC246" s="57"/>
      <c r="AD246" s="57"/>
    </row>
    <row r="247" ht="15.75" customHeight="1">
      <c r="B247" s="57"/>
      <c r="C247" s="57"/>
      <c r="D247" s="57"/>
      <c r="E247" s="57"/>
      <c r="F247" s="57"/>
      <c r="G247" s="71"/>
      <c r="H247" s="57"/>
      <c r="I247" s="57"/>
      <c r="J247" s="71"/>
      <c r="K247" s="71"/>
      <c r="L247" s="57"/>
      <c r="M247" s="57"/>
      <c r="N247" s="57"/>
      <c r="O247" s="57"/>
      <c r="P247" s="57"/>
      <c r="Q247" s="57"/>
      <c r="R247" s="57"/>
      <c r="S247" s="57"/>
      <c r="T247" s="57"/>
      <c r="U247" s="57"/>
      <c r="V247" s="116"/>
      <c r="W247" s="57"/>
      <c r="X247" s="57"/>
      <c r="Y247" s="57"/>
      <c r="Z247" s="57"/>
      <c r="AA247" s="57"/>
      <c r="AB247" s="57"/>
      <c r="AC247" s="57"/>
      <c r="AD247" s="57"/>
    </row>
    <row r="248" ht="15.75" customHeight="1">
      <c r="B248" s="57"/>
      <c r="C248" s="57"/>
      <c r="D248" s="57"/>
      <c r="E248" s="57"/>
      <c r="F248" s="57"/>
      <c r="G248" s="71"/>
      <c r="H248" s="57"/>
      <c r="I248" s="57"/>
      <c r="J248" s="71"/>
      <c r="K248" s="71"/>
      <c r="L248" s="57"/>
      <c r="M248" s="57"/>
      <c r="N248" s="57"/>
      <c r="O248" s="57"/>
      <c r="P248" s="57"/>
      <c r="Q248" s="57"/>
      <c r="R248" s="57"/>
      <c r="S248" s="57"/>
      <c r="T248" s="57"/>
      <c r="U248" s="57"/>
      <c r="V248" s="116"/>
      <c r="W248" s="57"/>
      <c r="X248" s="57"/>
      <c r="Y248" s="57"/>
      <c r="Z248" s="57"/>
      <c r="AA248" s="57"/>
      <c r="AB248" s="57"/>
      <c r="AC248" s="57"/>
      <c r="AD248" s="57"/>
    </row>
    <row r="249" ht="15.75" customHeight="1">
      <c r="B249" s="57"/>
      <c r="C249" s="57"/>
      <c r="D249" s="57"/>
      <c r="E249" s="57"/>
      <c r="F249" s="57"/>
      <c r="G249" s="71"/>
      <c r="H249" s="57"/>
      <c r="I249" s="57"/>
      <c r="J249" s="71"/>
      <c r="K249" s="71"/>
      <c r="L249" s="57"/>
      <c r="M249" s="57"/>
      <c r="N249" s="57"/>
      <c r="O249" s="57"/>
      <c r="P249" s="57"/>
      <c r="Q249" s="57"/>
      <c r="R249" s="57"/>
      <c r="S249" s="57"/>
      <c r="T249" s="57"/>
      <c r="U249" s="57"/>
      <c r="V249" s="116"/>
      <c r="W249" s="57"/>
      <c r="X249" s="57"/>
      <c r="Y249" s="57"/>
      <c r="Z249" s="57"/>
      <c r="AA249" s="57"/>
      <c r="AB249" s="57"/>
      <c r="AC249" s="57"/>
      <c r="AD249" s="57"/>
    </row>
    <row r="250" ht="15.75" customHeight="1">
      <c r="B250" s="57"/>
      <c r="C250" s="57"/>
      <c r="D250" s="57"/>
      <c r="E250" s="57"/>
      <c r="F250" s="57"/>
      <c r="G250" s="71"/>
      <c r="H250" s="57"/>
      <c r="I250" s="57"/>
      <c r="J250" s="71"/>
      <c r="K250" s="71"/>
      <c r="L250" s="57"/>
      <c r="M250" s="57"/>
      <c r="N250" s="57"/>
      <c r="O250" s="57"/>
      <c r="P250" s="57"/>
      <c r="Q250" s="57"/>
      <c r="R250" s="57"/>
      <c r="S250" s="57"/>
      <c r="T250" s="57"/>
      <c r="U250" s="57"/>
      <c r="V250" s="116"/>
      <c r="W250" s="57"/>
      <c r="X250" s="57"/>
      <c r="Y250" s="57"/>
      <c r="Z250" s="57"/>
      <c r="AA250" s="57"/>
      <c r="AB250" s="57"/>
      <c r="AC250" s="57"/>
      <c r="AD250" s="57"/>
    </row>
    <row r="251" ht="15.75" customHeight="1">
      <c r="B251" s="57"/>
      <c r="C251" s="57"/>
      <c r="D251" s="57"/>
      <c r="E251" s="57"/>
      <c r="F251" s="57"/>
      <c r="G251" s="71"/>
      <c r="H251" s="57"/>
      <c r="I251" s="57"/>
      <c r="J251" s="71"/>
      <c r="K251" s="71"/>
      <c r="L251" s="57"/>
      <c r="M251" s="57"/>
      <c r="N251" s="57"/>
      <c r="O251" s="57"/>
      <c r="P251" s="57"/>
      <c r="Q251" s="57"/>
      <c r="R251" s="57"/>
      <c r="S251" s="57"/>
      <c r="T251" s="57"/>
      <c r="U251" s="57"/>
      <c r="V251" s="116"/>
      <c r="W251" s="57"/>
      <c r="X251" s="57"/>
      <c r="Y251" s="57"/>
      <c r="Z251" s="57"/>
      <c r="AA251" s="57"/>
      <c r="AB251" s="57"/>
      <c r="AC251" s="57"/>
      <c r="AD251" s="57"/>
    </row>
    <row r="252" ht="15.75" customHeight="1">
      <c r="B252" s="57"/>
      <c r="C252" s="57"/>
      <c r="D252" s="57"/>
      <c r="E252" s="57"/>
      <c r="F252" s="57"/>
      <c r="G252" s="71"/>
      <c r="H252" s="57"/>
      <c r="I252" s="57"/>
      <c r="J252" s="71"/>
      <c r="K252" s="71"/>
      <c r="L252" s="57"/>
      <c r="M252" s="57"/>
      <c r="N252" s="57"/>
      <c r="O252" s="57"/>
      <c r="P252" s="57"/>
      <c r="Q252" s="57"/>
      <c r="R252" s="57"/>
      <c r="S252" s="57"/>
      <c r="T252" s="57"/>
      <c r="U252" s="57"/>
      <c r="V252" s="116"/>
      <c r="W252" s="57"/>
      <c r="X252" s="57"/>
      <c r="Y252" s="57"/>
      <c r="Z252" s="57"/>
      <c r="AA252" s="57"/>
      <c r="AB252" s="57"/>
      <c r="AC252" s="57"/>
      <c r="AD252" s="57"/>
    </row>
    <row r="253" ht="15.75" customHeight="1">
      <c r="B253" s="57"/>
      <c r="C253" s="57"/>
      <c r="D253" s="57"/>
      <c r="E253" s="57"/>
      <c r="F253" s="57"/>
      <c r="G253" s="71"/>
      <c r="H253" s="57"/>
      <c r="I253" s="57"/>
      <c r="J253" s="71"/>
      <c r="K253" s="71"/>
      <c r="L253" s="57"/>
      <c r="M253" s="57"/>
      <c r="N253" s="57"/>
      <c r="O253" s="57"/>
      <c r="P253" s="57"/>
      <c r="Q253" s="57"/>
      <c r="R253" s="57"/>
      <c r="S253" s="57"/>
      <c r="T253" s="57"/>
      <c r="U253" s="57"/>
      <c r="V253" s="116"/>
      <c r="W253" s="57"/>
      <c r="X253" s="57"/>
      <c r="Y253" s="57"/>
      <c r="Z253" s="57"/>
      <c r="AA253" s="57"/>
      <c r="AB253" s="57"/>
      <c r="AC253" s="57"/>
      <c r="AD253" s="57"/>
    </row>
    <row r="254" ht="15.75" customHeight="1">
      <c r="B254" s="57"/>
      <c r="C254" s="57"/>
      <c r="D254" s="57"/>
      <c r="E254" s="57"/>
      <c r="F254" s="57"/>
      <c r="G254" s="71"/>
      <c r="H254" s="57"/>
      <c r="I254" s="57"/>
      <c r="J254" s="71"/>
      <c r="K254" s="71"/>
      <c r="L254" s="57"/>
      <c r="M254" s="57"/>
      <c r="N254" s="57"/>
      <c r="O254" s="57"/>
      <c r="P254" s="57"/>
      <c r="Q254" s="57"/>
      <c r="R254" s="57"/>
      <c r="S254" s="57"/>
      <c r="T254" s="57"/>
      <c r="U254" s="57"/>
      <c r="V254" s="116"/>
      <c r="W254" s="57"/>
      <c r="X254" s="57"/>
      <c r="Y254" s="57"/>
      <c r="Z254" s="57"/>
      <c r="AA254" s="57"/>
      <c r="AB254" s="57"/>
      <c r="AC254" s="57"/>
      <c r="AD254" s="57"/>
    </row>
    <row r="255" ht="15.75" customHeight="1">
      <c r="B255" s="57"/>
      <c r="C255" s="57"/>
      <c r="D255" s="57"/>
      <c r="E255" s="57"/>
      <c r="F255" s="57"/>
      <c r="G255" s="71"/>
      <c r="H255" s="57"/>
      <c r="I255" s="57"/>
      <c r="J255" s="71"/>
      <c r="K255" s="71"/>
      <c r="L255" s="57"/>
      <c r="M255" s="57"/>
      <c r="N255" s="57"/>
      <c r="O255" s="57"/>
      <c r="P255" s="57"/>
      <c r="Q255" s="57"/>
      <c r="R255" s="57"/>
      <c r="S255" s="57"/>
      <c r="T255" s="57"/>
      <c r="U255" s="57"/>
      <c r="V255" s="116"/>
      <c r="W255" s="57"/>
      <c r="X255" s="57"/>
      <c r="Y255" s="57"/>
      <c r="Z255" s="57"/>
      <c r="AA255" s="57"/>
      <c r="AB255" s="57"/>
      <c r="AC255" s="57"/>
      <c r="AD255" s="57"/>
    </row>
    <row r="256" ht="15.75" customHeight="1">
      <c r="B256" s="57"/>
      <c r="C256" s="57"/>
      <c r="D256" s="57"/>
      <c r="E256" s="57"/>
      <c r="F256" s="57"/>
      <c r="G256" s="71"/>
      <c r="H256" s="57"/>
      <c r="I256" s="57"/>
      <c r="J256" s="71"/>
      <c r="K256" s="71"/>
      <c r="L256" s="57"/>
      <c r="M256" s="57"/>
      <c r="N256" s="57"/>
      <c r="O256" s="57"/>
      <c r="P256" s="57"/>
      <c r="Q256" s="57"/>
      <c r="R256" s="57"/>
      <c r="S256" s="57"/>
      <c r="T256" s="57"/>
      <c r="U256" s="57"/>
      <c r="V256" s="116"/>
      <c r="W256" s="57"/>
      <c r="X256" s="57"/>
      <c r="Y256" s="57"/>
      <c r="Z256" s="57"/>
      <c r="AA256" s="57"/>
      <c r="AB256" s="57"/>
      <c r="AC256" s="57"/>
      <c r="AD256" s="57"/>
    </row>
    <row r="257" ht="15.75" customHeight="1">
      <c r="B257" s="57"/>
      <c r="C257" s="57"/>
      <c r="D257" s="57"/>
      <c r="E257" s="57"/>
      <c r="F257" s="57"/>
      <c r="G257" s="71"/>
      <c r="H257" s="57"/>
      <c r="I257" s="57"/>
      <c r="J257" s="71"/>
      <c r="K257" s="71"/>
      <c r="L257" s="57"/>
      <c r="M257" s="57"/>
      <c r="N257" s="57"/>
      <c r="O257" s="57"/>
      <c r="P257" s="57"/>
      <c r="Q257" s="57"/>
      <c r="R257" s="57"/>
      <c r="S257" s="57"/>
      <c r="T257" s="57"/>
      <c r="U257" s="57"/>
      <c r="V257" s="116"/>
      <c r="W257" s="57"/>
      <c r="X257" s="57"/>
      <c r="Y257" s="57"/>
      <c r="Z257" s="57"/>
      <c r="AA257" s="57"/>
      <c r="AB257" s="57"/>
      <c r="AC257" s="57"/>
      <c r="AD257" s="57"/>
    </row>
    <row r="258" ht="15.75" customHeight="1">
      <c r="B258" s="57"/>
      <c r="C258" s="57"/>
      <c r="D258" s="57"/>
      <c r="E258" s="57"/>
      <c r="F258" s="57"/>
      <c r="G258" s="71"/>
      <c r="H258" s="57"/>
      <c r="I258" s="57"/>
      <c r="J258" s="71"/>
      <c r="K258" s="71"/>
      <c r="L258" s="57"/>
      <c r="M258" s="57"/>
      <c r="N258" s="57"/>
      <c r="O258" s="57"/>
      <c r="P258" s="57"/>
      <c r="Q258" s="57"/>
      <c r="R258" s="57"/>
      <c r="S258" s="57"/>
      <c r="T258" s="57"/>
      <c r="U258" s="57"/>
      <c r="V258" s="116"/>
      <c r="W258" s="57"/>
      <c r="X258" s="57"/>
      <c r="Y258" s="57"/>
      <c r="Z258" s="57"/>
      <c r="AA258" s="57"/>
      <c r="AB258" s="57"/>
      <c r="AC258" s="57"/>
      <c r="AD258" s="57"/>
    </row>
    <row r="259" ht="15.75" customHeight="1">
      <c r="B259" s="57"/>
      <c r="C259" s="57"/>
      <c r="D259" s="57"/>
      <c r="E259" s="57"/>
      <c r="F259" s="57"/>
      <c r="G259" s="71"/>
      <c r="H259" s="57"/>
      <c r="I259" s="57"/>
      <c r="J259" s="71"/>
      <c r="K259" s="71"/>
      <c r="L259" s="57"/>
      <c r="M259" s="57"/>
      <c r="N259" s="57"/>
      <c r="O259" s="57"/>
      <c r="P259" s="57"/>
      <c r="Q259" s="57"/>
      <c r="R259" s="57"/>
      <c r="S259" s="57"/>
      <c r="T259" s="57"/>
      <c r="U259" s="57"/>
      <c r="V259" s="116"/>
      <c r="W259" s="57"/>
      <c r="X259" s="57"/>
      <c r="Y259" s="57"/>
      <c r="Z259" s="57"/>
      <c r="AA259" s="57"/>
      <c r="AB259" s="57"/>
      <c r="AC259" s="57"/>
      <c r="AD259" s="57"/>
    </row>
    <row r="260" ht="15.75" customHeight="1">
      <c r="B260" s="57"/>
      <c r="C260" s="57"/>
      <c r="D260" s="57"/>
      <c r="E260" s="57"/>
      <c r="F260" s="57"/>
      <c r="G260" s="71"/>
      <c r="H260" s="57"/>
      <c r="I260" s="57"/>
      <c r="J260" s="71"/>
      <c r="K260" s="71"/>
      <c r="L260" s="57"/>
      <c r="M260" s="57"/>
      <c r="N260" s="57"/>
      <c r="O260" s="57"/>
      <c r="P260" s="57"/>
      <c r="Q260" s="57"/>
      <c r="R260" s="57"/>
      <c r="S260" s="57"/>
      <c r="T260" s="57"/>
      <c r="U260" s="57"/>
      <c r="V260" s="116"/>
      <c r="W260" s="57"/>
      <c r="X260" s="57"/>
      <c r="Y260" s="57"/>
      <c r="Z260" s="57"/>
      <c r="AA260" s="57"/>
      <c r="AB260" s="57"/>
      <c r="AC260" s="57"/>
      <c r="AD260" s="57"/>
    </row>
    <row r="261" ht="15.75" customHeight="1">
      <c r="B261" s="57"/>
      <c r="C261" s="57"/>
      <c r="D261" s="57"/>
      <c r="E261" s="57"/>
      <c r="F261" s="57"/>
      <c r="G261" s="71"/>
      <c r="H261" s="57"/>
      <c r="I261" s="57"/>
      <c r="J261" s="71"/>
      <c r="K261" s="71"/>
      <c r="L261" s="57"/>
      <c r="M261" s="57"/>
      <c r="N261" s="57"/>
      <c r="O261" s="57"/>
      <c r="P261" s="57"/>
      <c r="Q261" s="57"/>
      <c r="R261" s="57"/>
      <c r="S261" s="57"/>
      <c r="T261" s="57"/>
      <c r="U261" s="57"/>
      <c r="V261" s="116"/>
      <c r="W261" s="57"/>
      <c r="X261" s="57"/>
      <c r="Y261" s="57"/>
      <c r="Z261" s="57"/>
      <c r="AA261" s="57"/>
      <c r="AB261" s="57"/>
      <c r="AC261" s="57"/>
      <c r="AD261" s="57"/>
    </row>
    <row r="262" ht="15.75" customHeight="1">
      <c r="B262" s="57"/>
      <c r="C262" s="57"/>
      <c r="D262" s="57"/>
      <c r="E262" s="57"/>
      <c r="F262" s="57"/>
      <c r="G262" s="71"/>
      <c r="H262" s="57"/>
      <c r="I262" s="57"/>
      <c r="J262" s="71"/>
      <c r="K262" s="71"/>
      <c r="L262" s="57"/>
      <c r="M262" s="57"/>
      <c r="N262" s="57"/>
      <c r="O262" s="57"/>
      <c r="P262" s="57"/>
      <c r="Q262" s="57"/>
      <c r="R262" s="57"/>
      <c r="S262" s="57"/>
      <c r="T262" s="57"/>
      <c r="U262" s="57"/>
      <c r="V262" s="116"/>
      <c r="W262" s="57"/>
      <c r="X262" s="57"/>
      <c r="Y262" s="57"/>
      <c r="Z262" s="57"/>
      <c r="AA262" s="57"/>
      <c r="AB262" s="57"/>
      <c r="AC262" s="57"/>
      <c r="AD262" s="57"/>
    </row>
    <row r="263" ht="15.75" customHeight="1">
      <c r="B263" s="57"/>
      <c r="C263" s="57"/>
      <c r="D263" s="57"/>
      <c r="E263" s="57"/>
      <c r="F263" s="57"/>
      <c r="G263" s="71"/>
      <c r="H263" s="57"/>
      <c r="I263" s="57"/>
      <c r="J263" s="71"/>
      <c r="K263" s="71"/>
      <c r="L263" s="57"/>
      <c r="M263" s="57"/>
      <c r="N263" s="57"/>
      <c r="O263" s="57"/>
      <c r="P263" s="57"/>
      <c r="Q263" s="57"/>
      <c r="R263" s="57"/>
      <c r="S263" s="57"/>
      <c r="T263" s="57"/>
      <c r="U263" s="57"/>
      <c r="V263" s="116"/>
      <c r="W263" s="57"/>
      <c r="X263" s="57"/>
      <c r="Y263" s="57"/>
      <c r="Z263" s="57"/>
      <c r="AA263" s="57"/>
      <c r="AB263" s="57"/>
      <c r="AC263" s="57"/>
      <c r="AD263" s="57"/>
    </row>
    <row r="264" ht="15.75" customHeight="1">
      <c r="B264" s="57"/>
      <c r="C264" s="57"/>
      <c r="D264" s="57"/>
      <c r="E264" s="57"/>
      <c r="F264" s="57"/>
      <c r="G264" s="71"/>
      <c r="H264" s="57"/>
      <c r="I264" s="57"/>
      <c r="J264" s="71"/>
      <c r="K264" s="71"/>
      <c r="L264" s="57"/>
      <c r="M264" s="57"/>
      <c r="N264" s="57"/>
      <c r="O264" s="57"/>
      <c r="P264" s="57"/>
      <c r="Q264" s="57"/>
      <c r="R264" s="57"/>
      <c r="S264" s="57"/>
      <c r="T264" s="57"/>
      <c r="U264" s="57"/>
      <c r="V264" s="116"/>
      <c r="W264" s="57"/>
      <c r="X264" s="57"/>
      <c r="Y264" s="57"/>
      <c r="Z264" s="57"/>
      <c r="AA264" s="57"/>
      <c r="AB264" s="57"/>
      <c r="AC264" s="57"/>
      <c r="AD264" s="57"/>
    </row>
    <row r="265" ht="15.75" customHeight="1">
      <c r="B265" s="57"/>
      <c r="C265" s="57"/>
      <c r="D265" s="57"/>
      <c r="E265" s="57"/>
      <c r="F265" s="57"/>
      <c r="G265" s="71"/>
      <c r="H265" s="57"/>
      <c r="I265" s="57"/>
      <c r="J265" s="71"/>
      <c r="K265" s="71"/>
      <c r="L265" s="57"/>
      <c r="M265" s="57"/>
      <c r="N265" s="57"/>
      <c r="O265" s="57"/>
      <c r="P265" s="57"/>
      <c r="Q265" s="57"/>
      <c r="R265" s="57"/>
      <c r="S265" s="57"/>
      <c r="T265" s="57"/>
      <c r="U265" s="57"/>
      <c r="V265" s="116"/>
      <c r="W265" s="57"/>
      <c r="X265" s="57"/>
      <c r="Y265" s="57"/>
      <c r="Z265" s="57"/>
      <c r="AA265" s="57"/>
      <c r="AB265" s="57"/>
      <c r="AC265" s="57"/>
      <c r="AD265" s="57"/>
    </row>
    <row r="266" ht="15.75" customHeight="1">
      <c r="B266" s="57"/>
      <c r="C266" s="57"/>
      <c r="D266" s="57"/>
      <c r="E266" s="57"/>
      <c r="F266" s="57"/>
      <c r="G266" s="71"/>
      <c r="H266" s="57"/>
      <c r="I266" s="57"/>
      <c r="J266" s="71"/>
      <c r="K266" s="71"/>
      <c r="L266" s="57"/>
      <c r="M266" s="57"/>
      <c r="N266" s="57"/>
      <c r="O266" s="57"/>
      <c r="P266" s="57"/>
      <c r="Q266" s="57"/>
      <c r="R266" s="57"/>
      <c r="S266" s="57"/>
      <c r="T266" s="57"/>
      <c r="U266" s="57"/>
      <c r="V266" s="116"/>
      <c r="W266" s="57"/>
      <c r="X266" s="57"/>
      <c r="Y266" s="57"/>
      <c r="Z266" s="57"/>
      <c r="AA266" s="57"/>
      <c r="AB266" s="57"/>
      <c r="AC266" s="57"/>
      <c r="AD266" s="57"/>
    </row>
    <row r="267" ht="15.75" customHeight="1">
      <c r="B267" s="57"/>
      <c r="C267" s="57"/>
      <c r="D267" s="57"/>
      <c r="E267" s="57"/>
      <c r="F267" s="57"/>
      <c r="G267" s="71"/>
      <c r="H267" s="57"/>
      <c r="I267" s="57"/>
      <c r="J267" s="71"/>
      <c r="K267" s="71"/>
      <c r="L267" s="57"/>
      <c r="M267" s="57"/>
      <c r="N267" s="57"/>
      <c r="O267" s="57"/>
      <c r="P267" s="57"/>
      <c r="Q267" s="57"/>
      <c r="R267" s="57"/>
      <c r="S267" s="57"/>
      <c r="T267" s="57"/>
      <c r="U267" s="57"/>
      <c r="V267" s="116"/>
      <c r="W267" s="57"/>
      <c r="X267" s="57"/>
      <c r="Y267" s="57"/>
      <c r="Z267" s="57"/>
      <c r="AA267" s="57"/>
      <c r="AB267" s="57"/>
      <c r="AC267" s="57"/>
      <c r="AD267" s="57"/>
    </row>
    <row r="268" ht="15.75" customHeight="1">
      <c r="B268" s="57"/>
      <c r="C268" s="57"/>
      <c r="D268" s="57"/>
      <c r="E268" s="57"/>
      <c r="F268" s="57"/>
      <c r="G268" s="71"/>
      <c r="H268" s="57"/>
      <c r="I268" s="57"/>
      <c r="J268" s="71"/>
      <c r="K268" s="71"/>
      <c r="L268" s="57"/>
      <c r="M268" s="57"/>
      <c r="N268" s="57"/>
      <c r="O268" s="57"/>
      <c r="P268" s="57"/>
      <c r="Q268" s="57"/>
      <c r="R268" s="57"/>
      <c r="S268" s="57"/>
      <c r="T268" s="57"/>
      <c r="U268" s="57"/>
      <c r="V268" s="116"/>
      <c r="W268" s="57"/>
      <c r="X268" s="57"/>
      <c r="Y268" s="57"/>
      <c r="Z268" s="57"/>
      <c r="AA268" s="57"/>
      <c r="AB268" s="57"/>
      <c r="AC268" s="57"/>
      <c r="AD268" s="57"/>
    </row>
    <row r="269" ht="15.75" customHeight="1">
      <c r="B269" s="57"/>
      <c r="C269" s="57"/>
      <c r="D269" s="57"/>
      <c r="E269" s="57"/>
      <c r="F269" s="57"/>
      <c r="G269" s="71"/>
      <c r="H269" s="57"/>
      <c r="I269" s="57"/>
      <c r="J269" s="71"/>
      <c r="K269" s="71"/>
      <c r="L269" s="57"/>
      <c r="M269" s="57"/>
      <c r="N269" s="57"/>
      <c r="O269" s="57"/>
      <c r="P269" s="57"/>
      <c r="Q269" s="57"/>
      <c r="R269" s="57"/>
      <c r="S269" s="57"/>
      <c r="T269" s="57"/>
      <c r="U269" s="57"/>
      <c r="V269" s="116"/>
      <c r="W269" s="57"/>
      <c r="X269" s="57"/>
      <c r="Y269" s="57"/>
      <c r="Z269" s="57"/>
      <c r="AA269" s="57"/>
      <c r="AB269" s="57"/>
      <c r="AC269" s="57"/>
      <c r="AD269" s="57"/>
    </row>
    <row r="270" ht="15.75" customHeight="1">
      <c r="B270" s="57"/>
      <c r="C270" s="57"/>
      <c r="D270" s="57"/>
      <c r="E270" s="57"/>
      <c r="F270" s="57"/>
      <c r="G270" s="71"/>
      <c r="H270" s="57"/>
      <c r="I270" s="57"/>
      <c r="J270" s="71"/>
      <c r="K270" s="71"/>
      <c r="L270" s="57"/>
      <c r="M270" s="57"/>
      <c r="N270" s="57"/>
      <c r="O270" s="57"/>
      <c r="P270" s="57"/>
      <c r="Q270" s="57"/>
      <c r="R270" s="57"/>
      <c r="S270" s="57"/>
      <c r="T270" s="57"/>
      <c r="U270" s="57"/>
      <c r="V270" s="116"/>
      <c r="W270" s="57"/>
      <c r="X270" s="57"/>
      <c r="Y270" s="57"/>
      <c r="Z270" s="57"/>
      <c r="AA270" s="57"/>
      <c r="AB270" s="57"/>
      <c r="AC270" s="57"/>
      <c r="AD270" s="57"/>
    </row>
    <row r="271" ht="15.75" customHeight="1">
      <c r="B271" s="57"/>
      <c r="C271" s="57"/>
      <c r="D271" s="57"/>
      <c r="E271" s="57"/>
      <c r="F271" s="57"/>
      <c r="G271" s="71"/>
      <c r="H271" s="57"/>
      <c r="I271" s="57"/>
      <c r="J271" s="71"/>
      <c r="K271" s="71"/>
      <c r="L271" s="57"/>
      <c r="M271" s="57"/>
      <c r="N271" s="57"/>
      <c r="O271" s="57"/>
      <c r="P271" s="57"/>
      <c r="Q271" s="57"/>
      <c r="R271" s="57"/>
      <c r="S271" s="57"/>
      <c r="T271" s="57"/>
      <c r="U271" s="57"/>
      <c r="V271" s="116"/>
      <c r="W271" s="57"/>
      <c r="X271" s="57"/>
      <c r="Y271" s="57"/>
      <c r="Z271" s="57"/>
      <c r="AA271" s="57"/>
      <c r="AB271" s="57"/>
      <c r="AC271" s="57"/>
      <c r="AD271" s="57"/>
    </row>
    <row r="272" ht="15.75" customHeight="1">
      <c r="B272" s="57"/>
      <c r="C272" s="57"/>
      <c r="D272" s="57"/>
      <c r="E272" s="57"/>
      <c r="F272" s="57"/>
      <c r="G272" s="71"/>
      <c r="H272" s="57"/>
      <c r="I272" s="57"/>
      <c r="J272" s="71"/>
      <c r="K272" s="71"/>
      <c r="L272" s="57"/>
      <c r="M272" s="57"/>
      <c r="N272" s="57"/>
      <c r="O272" s="57"/>
      <c r="P272" s="57"/>
      <c r="Q272" s="57"/>
      <c r="R272" s="57"/>
      <c r="S272" s="57"/>
      <c r="T272" s="57"/>
      <c r="U272" s="57"/>
      <c r="V272" s="116"/>
      <c r="W272" s="57"/>
      <c r="X272" s="57"/>
      <c r="Y272" s="57"/>
      <c r="Z272" s="57"/>
      <c r="AA272" s="57"/>
      <c r="AB272" s="57"/>
      <c r="AC272" s="57"/>
      <c r="AD272" s="57"/>
    </row>
    <row r="273" ht="15.75" customHeight="1">
      <c r="B273" s="57"/>
      <c r="C273" s="57"/>
      <c r="D273" s="57"/>
      <c r="E273" s="57"/>
      <c r="F273" s="57"/>
      <c r="G273" s="71"/>
      <c r="H273" s="57"/>
      <c r="I273" s="57"/>
      <c r="J273" s="71"/>
      <c r="K273" s="71"/>
      <c r="L273" s="57"/>
      <c r="M273" s="57"/>
      <c r="N273" s="57"/>
      <c r="O273" s="57"/>
      <c r="P273" s="57"/>
      <c r="Q273" s="57"/>
      <c r="R273" s="57"/>
      <c r="S273" s="57"/>
      <c r="T273" s="57"/>
      <c r="U273" s="57"/>
      <c r="V273" s="116"/>
      <c r="W273" s="57"/>
      <c r="X273" s="57"/>
      <c r="Y273" s="57"/>
      <c r="Z273" s="57"/>
      <c r="AA273" s="57"/>
      <c r="AB273" s="57"/>
      <c r="AC273" s="57"/>
      <c r="AD273" s="57"/>
    </row>
    <row r="274" ht="15.75" customHeight="1">
      <c r="B274" s="57"/>
      <c r="C274" s="57"/>
      <c r="D274" s="57"/>
      <c r="E274" s="57"/>
      <c r="F274" s="57"/>
      <c r="G274" s="71"/>
      <c r="H274" s="57"/>
      <c r="I274" s="57"/>
      <c r="J274" s="71"/>
      <c r="K274" s="71"/>
      <c r="L274" s="57"/>
      <c r="M274" s="57"/>
      <c r="N274" s="57"/>
      <c r="O274" s="57"/>
      <c r="P274" s="57"/>
      <c r="Q274" s="57"/>
      <c r="R274" s="57"/>
      <c r="S274" s="57"/>
      <c r="T274" s="57"/>
      <c r="U274" s="57"/>
      <c r="V274" s="116"/>
      <c r="W274" s="57"/>
      <c r="X274" s="57"/>
      <c r="Y274" s="57"/>
      <c r="Z274" s="57"/>
      <c r="AA274" s="57"/>
      <c r="AB274" s="57"/>
      <c r="AC274" s="57"/>
      <c r="AD274" s="57"/>
    </row>
    <row r="275" ht="15.75" customHeight="1">
      <c r="B275" s="57"/>
      <c r="C275" s="57"/>
      <c r="D275" s="57"/>
      <c r="E275" s="57"/>
      <c r="F275" s="57"/>
      <c r="G275" s="71"/>
      <c r="H275" s="57"/>
      <c r="I275" s="57"/>
      <c r="J275" s="71"/>
      <c r="K275" s="71"/>
      <c r="L275" s="57"/>
      <c r="M275" s="57"/>
      <c r="N275" s="57"/>
      <c r="O275" s="57"/>
      <c r="P275" s="57"/>
      <c r="Q275" s="57"/>
      <c r="R275" s="57"/>
      <c r="S275" s="57"/>
      <c r="T275" s="57"/>
      <c r="U275" s="57"/>
      <c r="V275" s="116"/>
      <c r="W275" s="57"/>
      <c r="X275" s="57"/>
      <c r="Y275" s="57"/>
      <c r="Z275" s="57"/>
      <c r="AA275" s="57"/>
      <c r="AB275" s="57"/>
      <c r="AC275" s="57"/>
      <c r="AD275" s="57"/>
    </row>
    <row r="276" ht="15.75" customHeight="1">
      <c r="B276" s="57"/>
      <c r="C276" s="57"/>
      <c r="D276" s="57"/>
      <c r="E276" s="57"/>
      <c r="F276" s="57"/>
      <c r="G276" s="71"/>
      <c r="H276" s="57"/>
      <c r="I276" s="57"/>
      <c r="J276" s="71"/>
      <c r="K276" s="71"/>
      <c r="L276" s="57"/>
      <c r="M276" s="57"/>
      <c r="N276" s="57"/>
      <c r="O276" s="57"/>
      <c r="P276" s="57"/>
      <c r="Q276" s="57"/>
      <c r="R276" s="57"/>
      <c r="S276" s="57"/>
      <c r="T276" s="57"/>
      <c r="U276" s="57"/>
      <c r="V276" s="116"/>
      <c r="W276" s="57"/>
      <c r="X276" s="57"/>
      <c r="Y276" s="57"/>
      <c r="Z276" s="57"/>
      <c r="AA276" s="57"/>
      <c r="AB276" s="57"/>
      <c r="AC276" s="57"/>
      <c r="AD276" s="57"/>
    </row>
    <row r="277" ht="15.75" customHeight="1">
      <c r="B277" s="57"/>
      <c r="C277" s="57"/>
      <c r="D277" s="57"/>
      <c r="E277" s="57"/>
      <c r="F277" s="57"/>
      <c r="G277" s="71"/>
      <c r="H277" s="57"/>
      <c r="I277" s="57"/>
      <c r="J277" s="71"/>
      <c r="K277" s="71"/>
      <c r="L277" s="57"/>
      <c r="M277" s="57"/>
      <c r="N277" s="57"/>
      <c r="O277" s="57"/>
      <c r="P277" s="57"/>
      <c r="Q277" s="57"/>
      <c r="R277" s="57"/>
      <c r="S277" s="57"/>
      <c r="T277" s="57"/>
      <c r="U277" s="57"/>
      <c r="V277" s="116"/>
      <c r="W277" s="57"/>
      <c r="X277" s="57"/>
      <c r="Y277" s="57"/>
      <c r="Z277" s="57"/>
      <c r="AA277" s="57"/>
      <c r="AB277" s="57"/>
      <c r="AC277" s="57"/>
      <c r="AD277" s="57"/>
    </row>
    <row r="278" ht="15.75" customHeight="1">
      <c r="B278" s="57"/>
      <c r="C278" s="57"/>
      <c r="D278" s="57"/>
      <c r="E278" s="57"/>
      <c r="F278" s="57"/>
      <c r="G278" s="71"/>
      <c r="H278" s="57"/>
      <c r="I278" s="57"/>
      <c r="J278" s="71"/>
      <c r="K278" s="71"/>
      <c r="L278" s="57"/>
      <c r="M278" s="57"/>
      <c r="N278" s="57"/>
      <c r="O278" s="57"/>
      <c r="P278" s="57"/>
      <c r="Q278" s="57"/>
      <c r="R278" s="57"/>
      <c r="S278" s="57"/>
      <c r="T278" s="57"/>
      <c r="U278" s="57"/>
      <c r="V278" s="116"/>
      <c r="W278" s="57"/>
      <c r="X278" s="57"/>
      <c r="Y278" s="57"/>
      <c r="Z278" s="57"/>
      <c r="AA278" s="57"/>
      <c r="AB278" s="57"/>
      <c r="AC278" s="57"/>
      <c r="AD278" s="57"/>
    </row>
    <row r="279" ht="15.75" customHeight="1">
      <c r="B279" s="57"/>
      <c r="C279" s="57"/>
      <c r="D279" s="57"/>
      <c r="E279" s="57"/>
      <c r="F279" s="57"/>
      <c r="G279" s="71"/>
      <c r="H279" s="57"/>
      <c r="I279" s="57"/>
      <c r="J279" s="71"/>
      <c r="K279" s="71"/>
      <c r="L279" s="57"/>
      <c r="M279" s="57"/>
      <c r="N279" s="57"/>
      <c r="O279" s="57"/>
      <c r="P279" s="57"/>
      <c r="Q279" s="57"/>
      <c r="R279" s="57"/>
      <c r="S279" s="57"/>
      <c r="T279" s="57"/>
      <c r="U279" s="57"/>
      <c r="V279" s="116"/>
      <c r="W279" s="57"/>
      <c r="X279" s="57"/>
      <c r="Y279" s="57"/>
      <c r="Z279" s="57"/>
      <c r="AA279" s="57"/>
      <c r="AB279" s="57"/>
      <c r="AC279" s="57"/>
      <c r="AD279" s="57"/>
    </row>
    <row r="280" ht="15.75" customHeight="1">
      <c r="B280" s="57"/>
      <c r="C280" s="57"/>
      <c r="D280" s="57"/>
      <c r="E280" s="57"/>
      <c r="F280" s="57"/>
      <c r="G280" s="71"/>
      <c r="H280" s="57"/>
      <c r="I280" s="57"/>
      <c r="J280" s="71"/>
      <c r="K280" s="71"/>
      <c r="L280" s="57"/>
      <c r="M280" s="57"/>
      <c r="N280" s="57"/>
      <c r="O280" s="57"/>
      <c r="P280" s="57"/>
      <c r="Q280" s="57"/>
      <c r="R280" s="57"/>
      <c r="S280" s="57"/>
      <c r="T280" s="57"/>
      <c r="U280" s="57"/>
      <c r="V280" s="116"/>
      <c r="W280" s="57"/>
      <c r="X280" s="57"/>
      <c r="Y280" s="57"/>
      <c r="Z280" s="57"/>
      <c r="AA280" s="57"/>
      <c r="AB280" s="57"/>
      <c r="AC280" s="57"/>
      <c r="AD280" s="57"/>
    </row>
    <row r="281" ht="15.75" customHeight="1">
      <c r="B281" s="57"/>
      <c r="C281" s="57"/>
      <c r="D281" s="57"/>
      <c r="E281" s="57"/>
      <c r="F281" s="57"/>
      <c r="G281" s="71"/>
      <c r="H281" s="57"/>
      <c r="I281" s="57"/>
      <c r="J281" s="71"/>
      <c r="K281" s="71"/>
      <c r="L281" s="57"/>
      <c r="M281" s="57"/>
      <c r="N281" s="57"/>
      <c r="O281" s="57"/>
      <c r="P281" s="57"/>
      <c r="Q281" s="57"/>
      <c r="R281" s="57"/>
      <c r="S281" s="57"/>
      <c r="T281" s="57"/>
      <c r="U281" s="57"/>
      <c r="V281" s="116"/>
      <c r="W281" s="57"/>
      <c r="X281" s="57"/>
      <c r="Y281" s="57"/>
      <c r="Z281" s="57"/>
      <c r="AA281" s="57"/>
      <c r="AB281" s="57"/>
      <c r="AC281" s="57"/>
      <c r="AD281" s="57"/>
    </row>
    <row r="282" ht="15.75" customHeight="1">
      <c r="B282" s="57"/>
      <c r="C282" s="57"/>
      <c r="D282" s="57"/>
      <c r="E282" s="57"/>
      <c r="F282" s="57"/>
      <c r="G282" s="71"/>
      <c r="H282" s="57"/>
      <c r="I282" s="57"/>
      <c r="J282" s="71"/>
      <c r="K282" s="71"/>
      <c r="L282" s="57"/>
      <c r="M282" s="57"/>
      <c r="N282" s="57"/>
      <c r="O282" s="57"/>
      <c r="P282" s="57"/>
      <c r="Q282" s="57"/>
      <c r="R282" s="57"/>
      <c r="S282" s="57"/>
      <c r="T282" s="57"/>
      <c r="U282" s="57"/>
      <c r="V282" s="116"/>
      <c r="W282" s="57"/>
      <c r="X282" s="57"/>
      <c r="Y282" s="57"/>
      <c r="Z282" s="57"/>
      <c r="AA282" s="57"/>
      <c r="AB282" s="57"/>
      <c r="AC282" s="57"/>
      <c r="AD282" s="57"/>
    </row>
    <row r="283" ht="15.75" customHeight="1">
      <c r="B283" s="57"/>
      <c r="C283" s="57"/>
      <c r="D283" s="57"/>
      <c r="E283" s="57"/>
      <c r="F283" s="57"/>
      <c r="G283" s="71"/>
      <c r="H283" s="57"/>
      <c r="I283" s="57"/>
      <c r="J283" s="71"/>
      <c r="K283" s="71"/>
      <c r="L283" s="57"/>
      <c r="M283" s="57"/>
      <c r="N283" s="57"/>
      <c r="O283" s="57"/>
      <c r="P283" s="57"/>
      <c r="Q283" s="57"/>
      <c r="R283" s="57"/>
      <c r="S283" s="57"/>
      <c r="T283" s="57"/>
      <c r="U283" s="57"/>
      <c r="V283" s="116"/>
      <c r="W283" s="57"/>
      <c r="X283" s="57"/>
      <c r="Y283" s="57"/>
      <c r="Z283" s="57"/>
      <c r="AA283" s="57"/>
      <c r="AB283" s="57"/>
      <c r="AC283" s="57"/>
      <c r="AD283" s="57"/>
    </row>
    <row r="284" ht="15.75" customHeight="1">
      <c r="B284" s="57"/>
      <c r="C284" s="57"/>
      <c r="D284" s="57"/>
      <c r="E284" s="57"/>
      <c r="F284" s="57"/>
      <c r="G284" s="71"/>
      <c r="H284" s="57"/>
      <c r="I284" s="57"/>
      <c r="J284" s="71"/>
      <c r="K284" s="71"/>
      <c r="L284" s="57"/>
      <c r="M284" s="57"/>
      <c r="N284" s="57"/>
      <c r="O284" s="57"/>
      <c r="P284" s="57"/>
      <c r="Q284" s="57"/>
      <c r="R284" s="57"/>
      <c r="S284" s="57"/>
      <c r="T284" s="57"/>
      <c r="U284" s="57"/>
      <c r="V284" s="116"/>
      <c r="W284" s="57"/>
      <c r="X284" s="57"/>
      <c r="Y284" s="57"/>
      <c r="Z284" s="57"/>
      <c r="AA284" s="57"/>
      <c r="AB284" s="57"/>
      <c r="AC284" s="57"/>
      <c r="AD284" s="57"/>
    </row>
    <row r="285" ht="15.75" customHeight="1">
      <c r="B285" s="57"/>
      <c r="C285" s="57"/>
      <c r="D285" s="57"/>
      <c r="E285" s="57"/>
      <c r="F285" s="57"/>
      <c r="G285" s="71"/>
      <c r="H285" s="57"/>
      <c r="I285" s="57"/>
      <c r="J285" s="71"/>
      <c r="K285" s="71"/>
      <c r="L285" s="57"/>
      <c r="M285" s="57"/>
      <c r="N285" s="57"/>
      <c r="O285" s="57"/>
      <c r="P285" s="57"/>
      <c r="Q285" s="57"/>
      <c r="R285" s="57"/>
      <c r="S285" s="57"/>
      <c r="T285" s="57"/>
      <c r="U285" s="57"/>
      <c r="V285" s="116"/>
      <c r="W285" s="57"/>
      <c r="X285" s="57"/>
      <c r="Y285" s="57"/>
      <c r="Z285" s="57"/>
      <c r="AA285" s="57"/>
      <c r="AB285" s="57"/>
      <c r="AC285" s="57"/>
      <c r="AD285" s="57"/>
    </row>
    <row r="286" ht="15.75" customHeight="1">
      <c r="B286" s="57"/>
      <c r="C286" s="57"/>
      <c r="D286" s="57"/>
      <c r="E286" s="57"/>
      <c r="F286" s="57"/>
      <c r="G286" s="71"/>
      <c r="H286" s="57"/>
      <c r="I286" s="57"/>
      <c r="J286" s="71"/>
      <c r="K286" s="71"/>
      <c r="L286" s="57"/>
      <c r="M286" s="57"/>
      <c r="N286" s="57"/>
      <c r="O286" s="57"/>
      <c r="P286" s="57"/>
      <c r="Q286" s="57"/>
      <c r="R286" s="57"/>
      <c r="S286" s="57"/>
      <c r="T286" s="57"/>
      <c r="U286" s="57"/>
      <c r="V286" s="116"/>
      <c r="W286" s="57"/>
      <c r="X286" s="57"/>
      <c r="Y286" s="57"/>
      <c r="Z286" s="57"/>
      <c r="AA286" s="57"/>
      <c r="AB286" s="57"/>
      <c r="AC286" s="57"/>
      <c r="AD286" s="57"/>
    </row>
    <row r="287" ht="15.75" customHeight="1">
      <c r="B287" s="57"/>
      <c r="C287" s="57"/>
      <c r="D287" s="57"/>
      <c r="E287" s="57"/>
      <c r="F287" s="57"/>
      <c r="G287" s="71"/>
      <c r="H287" s="57"/>
      <c r="I287" s="57"/>
      <c r="J287" s="71"/>
      <c r="K287" s="71"/>
      <c r="L287" s="57"/>
      <c r="M287" s="57"/>
      <c r="N287" s="57"/>
      <c r="O287" s="57"/>
      <c r="P287" s="57"/>
      <c r="Q287" s="57"/>
      <c r="R287" s="57"/>
      <c r="S287" s="57"/>
      <c r="T287" s="57"/>
      <c r="U287" s="57"/>
      <c r="V287" s="116"/>
      <c r="W287" s="57"/>
      <c r="X287" s="57"/>
      <c r="Y287" s="57"/>
      <c r="Z287" s="57"/>
      <c r="AA287" s="57"/>
      <c r="AB287" s="57"/>
      <c r="AC287" s="57"/>
      <c r="AD287" s="57"/>
    </row>
    <row r="288" ht="15.75" customHeight="1">
      <c r="B288" s="57"/>
      <c r="C288" s="57"/>
      <c r="D288" s="57"/>
      <c r="E288" s="57"/>
      <c r="F288" s="57"/>
      <c r="G288" s="71"/>
      <c r="H288" s="57"/>
      <c r="I288" s="57"/>
      <c r="J288" s="71"/>
      <c r="K288" s="71"/>
      <c r="L288" s="57"/>
      <c r="M288" s="57"/>
      <c r="N288" s="57"/>
      <c r="O288" s="57"/>
      <c r="P288" s="57"/>
      <c r="Q288" s="57"/>
      <c r="R288" s="57"/>
      <c r="S288" s="57"/>
      <c r="T288" s="57"/>
      <c r="U288" s="57"/>
      <c r="V288" s="116"/>
      <c r="W288" s="57"/>
      <c r="X288" s="57"/>
      <c r="Y288" s="57"/>
      <c r="Z288" s="57"/>
      <c r="AA288" s="57"/>
      <c r="AB288" s="57"/>
      <c r="AC288" s="57"/>
      <c r="AD288" s="57"/>
    </row>
    <row r="289" ht="15.75" customHeight="1">
      <c r="B289" s="57"/>
      <c r="C289" s="57"/>
      <c r="D289" s="57"/>
      <c r="E289" s="57"/>
      <c r="F289" s="57"/>
      <c r="G289" s="71"/>
      <c r="H289" s="57"/>
      <c r="I289" s="57"/>
      <c r="J289" s="71"/>
      <c r="K289" s="71"/>
      <c r="L289" s="57"/>
      <c r="M289" s="57"/>
      <c r="N289" s="57"/>
      <c r="O289" s="57"/>
      <c r="P289" s="57"/>
      <c r="Q289" s="57"/>
      <c r="R289" s="57"/>
      <c r="S289" s="57"/>
      <c r="T289" s="57"/>
      <c r="U289" s="57"/>
      <c r="V289" s="116"/>
      <c r="W289" s="57"/>
      <c r="X289" s="57"/>
      <c r="Y289" s="57"/>
      <c r="Z289" s="57"/>
      <c r="AA289" s="57"/>
      <c r="AB289" s="57"/>
      <c r="AC289" s="57"/>
      <c r="AD289" s="57"/>
    </row>
    <row r="290" ht="15.75" customHeight="1">
      <c r="B290" s="57"/>
      <c r="C290" s="57"/>
      <c r="D290" s="57"/>
      <c r="E290" s="57"/>
      <c r="F290" s="57"/>
      <c r="G290" s="71"/>
      <c r="H290" s="57"/>
      <c r="I290" s="57"/>
      <c r="J290" s="71"/>
      <c r="K290" s="71"/>
      <c r="L290" s="57"/>
      <c r="M290" s="57"/>
      <c r="N290" s="57"/>
      <c r="O290" s="57"/>
      <c r="P290" s="57"/>
      <c r="Q290" s="57"/>
      <c r="R290" s="57"/>
      <c r="S290" s="57"/>
      <c r="T290" s="57"/>
      <c r="U290" s="57"/>
      <c r="V290" s="116"/>
      <c r="W290" s="57"/>
      <c r="X290" s="57"/>
      <c r="Y290" s="57"/>
      <c r="Z290" s="57"/>
      <c r="AA290" s="57"/>
      <c r="AB290" s="57"/>
      <c r="AC290" s="57"/>
      <c r="AD290" s="57"/>
    </row>
    <row r="291" ht="15.75" customHeight="1">
      <c r="B291" s="57"/>
      <c r="C291" s="57"/>
      <c r="D291" s="57"/>
      <c r="E291" s="57"/>
      <c r="F291" s="57"/>
      <c r="G291" s="71"/>
      <c r="H291" s="57"/>
      <c r="I291" s="57"/>
      <c r="J291" s="71"/>
      <c r="K291" s="71"/>
      <c r="L291" s="57"/>
      <c r="M291" s="57"/>
      <c r="N291" s="57"/>
      <c r="O291" s="57"/>
      <c r="P291" s="57"/>
      <c r="Q291" s="57"/>
      <c r="R291" s="57"/>
      <c r="S291" s="57"/>
      <c r="T291" s="57"/>
      <c r="U291" s="57"/>
      <c r="V291" s="116"/>
      <c r="W291" s="57"/>
      <c r="X291" s="57"/>
      <c r="Y291" s="57"/>
      <c r="Z291" s="57"/>
      <c r="AA291" s="57"/>
      <c r="AB291" s="57"/>
      <c r="AC291" s="57"/>
      <c r="AD291" s="57"/>
    </row>
    <row r="292" ht="15.75" customHeight="1">
      <c r="B292" s="57"/>
      <c r="C292" s="57"/>
      <c r="D292" s="57"/>
      <c r="E292" s="57"/>
      <c r="F292" s="57"/>
      <c r="G292" s="71"/>
      <c r="H292" s="57"/>
      <c r="I292" s="57"/>
      <c r="J292" s="71"/>
      <c r="K292" s="71"/>
      <c r="L292" s="57"/>
      <c r="M292" s="57"/>
      <c r="N292" s="57"/>
      <c r="O292" s="57"/>
      <c r="P292" s="57"/>
      <c r="Q292" s="57"/>
      <c r="R292" s="57"/>
      <c r="S292" s="57"/>
      <c r="T292" s="57"/>
      <c r="U292" s="57"/>
      <c r="V292" s="116"/>
      <c r="W292" s="57"/>
      <c r="X292" s="57"/>
      <c r="Y292" s="57"/>
      <c r="Z292" s="57"/>
      <c r="AA292" s="57"/>
      <c r="AB292" s="57"/>
      <c r="AC292" s="57"/>
      <c r="AD292" s="57"/>
    </row>
    <row r="293" ht="15.75" customHeight="1">
      <c r="B293" s="57"/>
      <c r="C293" s="57"/>
      <c r="D293" s="57"/>
      <c r="E293" s="57"/>
      <c r="F293" s="57"/>
      <c r="G293" s="71"/>
      <c r="H293" s="57"/>
      <c r="I293" s="57"/>
      <c r="J293" s="71"/>
      <c r="K293" s="71"/>
      <c r="L293" s="57"/>
      <c r="M293" s="57"/>
      <c r="N293" s="57"/>
      <c r="O293" s="57"/>
      <c r="P293" s="57"/>
      <c r="Q293" s="57"/>
      <c r="R293" s="57"/>
      <c r="S293" s="57"/>
      <c r="T293" s="57"/>
      <c r="U293" s="57"/>
      <c r="V293" s="116"/>
      <c r="W293" s="57"/>
      <c r="X293" s="57"/>
      <c r="Y293" s="57"/>
      <c r="Z293" s="57"/>
      <c r="AA293" s="57"/>
      <c r="AB293" s="57"/>
      <c r="AC293" s="57"/>
      <c r="AD293" s="57"/>
    </row>
    <row r="294" ht="15.75" customHeight="1">
      <c r="B294" s="57"/>
      <c r="C294" s="57"/>
      <c r="D294" s="57"/>
      <c r="E294" s="57"/>
      <c r="F294" s="57"/>
      <c r="G294" s="71"/>
      <c r="H294" s="57"/>
      <c r="I294" s="57"/>
      <c r="J294" s="71"/>
      <c r="K294" s="71"/>
      <c r="L294" s="57"/>
      <c r="M294" s="57"/>
      <c r="N294" s="57"/>
      <c r="O294" s="57"/>
      <c r="P294" s="57"/>
      <c r="Q294" s="57"/>
      <c r="R294" s="57"/>
      <c r="S294" s="57"/>
      <c r="T294" s="57"/>
      <c r="U294" s="57"/>
      <c r="V294" s="116"/>
      <c r="W294" s="57"/>
      <c r="X294" s="57"/>
      <c r="Y294" s="57"/>
      <c r="Z294" s="57"/>
      <c r="AA294" s="57"/>
      <c r="AB294" s="57"/>
      <c r="AC294" s="57"/>
      <c r="AD294" s="57"/>
    </row>
    <row r="295" ht="15.75" customHeight="1">
      <c r="B295" s="57"/>
      <c r="C295" s="57"/>
      <c r="D295" s="57"/>
      <c r="E295" s="57"/>
      <c r="F295" s="57"/>
      <c r="G295" s="71"/>
      <c r="H295" s="57"/>
      <c r="I295" s="57"/>
      <c r="J295" s="71"/>
      <c r="K295" s="71"/>
      <c r="L295" s="57"/>
      <c r="M295" s="57"/>
      <c r="N295" s="57"/>
      <c r="O295" s="57"/>
      <c r="P295" s="57"/>
      <c r="Q295" s="57"/>
      <c r="R295" s="57"/>
      <c r="S295" s="57"/>
      <c r="T295" s="57"/>
      <c r="U295" s="57"/>
      <c r="V295" s="116"/>
      <c r="W295" s="57"/>
      <c r="X295" s="57"/>
      <c r="Y295" s="57"/>
      <c r="Z295" s="57"/>
      <c r="AA295" s="57"/>
      <c r="AB295" s="57"/>
      <c r="AC295" s="57"/>
      <c r="AD295" s="57"/>
    </row>
    <row r="296" ht="15.75" customHeight="1">
      <c r="B296" s="57"/>
      <c r="C296" s="57"/>
      <c r="D296" s="57"/>
      <c r="E296" s="57"/>
      <c r="F296" s="57"/>
      <c r="G296" s="71"/>
      <c r="H296" s="57"/>
      <c r="I296" s="57"/>
      <c r="J296" s="71"/>
      <c r="K296" s="71"/>
      <c r="L296" s="57"/>
      <c r="M296" s="57"/>
      <c r="N296" s="57"/>
      <c r="O296" s="57"/>
      <c r="P296" s="57"/>
      <c r="Q296" s="57"/>
      <c r="R296" s="57"/>
      <c r="S296" s="57"/>
      <c r="T296" s="57"/>
      <c r="U296" s="57"/>
      <c r="V296" s="116"/>
      <c r="W296" s="57"/>
      <c r="X296" s="57"/>
      <c r="Y296" s="57"/>
      <c r="Z296" s="57"/>
      <c r="AA296" s="57"/>
      <c r="AB296" s="57"/>
      <c r="AC296" s="57"/>
      <c r="AD296" s="57"/>
    </row>
    <row r="297" ht="15.75" customHeight="1">
      <c r="B297" s="57"/>
      <c r="C297" s="57"/>
      <c r="D297" s="57"/>
      <c r="E297" s="57"/>
      <c r="F297" s="57"/>
      <c r="G297" s="71"/>
      <c r="H297" s="57"/>
      <c r="I297" s="57"/>
      <c r="J297" s="71"/>
      <c r="K297" s="71"/>
      <c r="L297" s="57"/>
      <c r="M297" s="57"/>
      <c r="N297" s="57"/>
      <c r="O297" s="57"/>
      <c r="P297" s="57"/>
      <c r="Q297" s="57"/>
      <c r="R297" s="57"/>
      <c r="S297" s="57"/>
      <c r="T297" s="57"/>
      <c r="U297" s="57"/>
      <c r="V297" s="116"/>
      <c r="W297" s="57"/>
      <c r="X297" s="57"/>
      <c r="Y297" s="57"/>
      <c r="Z297" s="57"/>
      <c r="AA297" s="57"/>
      <c r="AB297" s="57"/>
      <c r="AC297" s="57"/>
      <c r="AD297" s="57"/>
    </row>
    <row r="298" ht="15.75" customHeight="1">
      <c r="B298" s="57"/>
      <c r="C298" s="57"/>
      <c r="D298" s="57"/>
      <c r="E298" s="57"/>
      <c r="F298" s="57"/>
      <c r="G298" s="71"/>
      <c r="H298" s="57"/>
      <c r="I298" s="57"/>
      <c r="J298" s="71"/>
      <c r="K298" s="71"/>
      <c r="L298" s="57"/>
      <c r="M298" s="57"/>
      <c r="N298" s="57"/>
      <c r="O298" s="57"/>
      <c r="P298" s="57"/>
      <c r="Q298" s="57"/>
      <c r="R298" s="57"/>
      <c r="S298" s="57"/>
      <c r="T298" s="57"/>
      <c r="U298" s="57"/>
      <c r="V298" s="116"/>
      <c r="W298" s="57"/>
      <c r="X298" s="57"/>
      <c r="Y298" s="57"/>
      <c r="Z298" s="57"/>
      <c r="AA298" s="57"/>
      <c r="AB298" s="57"/>
      <c r="AC298" s="57"/>
      <c r="AD298" s="57"/>
    </row>
    <row r="299" ht="15.75" customHeight="1">
      <c r="B299" s="57"/>
      <c r="C299" s="57"/>
      <c r="D299" s="57"/>
      <c r="E299" s="57"/>
      <c r="F299" s="57"/>
      <c r="G299" s="71"/>
      <c r="H299" s="57"/>
      <c r="I299" s="57"/>
      <c r="J299" s="71"/>
      <c r="K299" s="71"/>
      <c r="L299" s="57"/>
      <c r="M299" s="57"/>
      <c r="N299" s="57"/>
      <c r="O299" s="57"/>
      <c r="P299" s="57"/>
      <c r="Q299" s="57"/>
      <c r="R299" s="57"/>
      <c r="S299" s="57"/>
      <c r="T299" s="57"/>
      <c r="U299" s="57"/>
      <c r="V299" s="116"/>
      <c r="W299" s="57"/>
      <c r="X299" s="57"/>
      <c r="Y299" s="57"/>
      <c r="Z299" s="57"/>
      <c r="AA299" s="57"/>
      <c r="AB299" s="57"/>
      <c r="AC299" s="57"/>
      <c r="AD299" s="57"/>
    </row>
    <row r="300" ht="15.75" customHeight="1">
      <c r="B300" s="57"/>
      <c r="C300" s="57"/>
      <c r="D300" s="57"/>
      <c r="E300" s="57"/>
      <c r="F300" s="57"/>
      <c r="G300" s="71"/>
      <c r="H300" s="57"/>
      <c r="I300" s="57"/>
      <c r="J300" s="71"/>
      <c r="K300" s="71"/>
      <c r="L300" s="57"/>
      <c r="M300" s="57"/>
      <c r="N300" s="57"/>
      <c r="O300" s="57"/>
      <c r="P300" s="57"/>
      <c r="Q300" s="57"/>
      <c r="R300" s="57"/>
      <c r="S300" s="57"/>
      <c r="T300" s="57"/>
      <c r="U300" s="57"/>
      <c r="V300" s="116"/>
      <c r="W300" s="57"/>
      <c r="X300" s="57"/>
      <c r="Y300" s="57"/>
      <c r="Z300" s="57"/>
      <c r="AA300" s="57"/>
      <c r="AB300" s="57"/>
      <c r="AC300" s="57"/>
      <c r="AD300" s="57"/>
    </row>
    <row r="301" ht="15.75" customHeight="1">
      <c r="B301" s="57"/>
      <c r="C301" s="57"/>
      <c r="D301" s="57"/>
      <c r="E301" s="57"/>
      <c r="F301" s="57"/>
      <c r="G301" s="71"/>
      <c r="H301" s="57"/>
      <c r="I301" s="57"/>
      <c r="J301" s="71"/>
      <c r="K301" s="71"/>
      <c r="L301" s="57"/>
      <c r="M301" s="57"/>
      <c r="N301" s="57"/>
      <c r="O301" s="57"/>
      <c r="P301" s="57"/>
      <c r="Q301" s="57"/>
      <c r="R301" s="57"/>
      <c r="S301" s="57"/>
      <c r="T301" s="57"/>
      <c r="U301" s="57"/>
      <c r="V301" s="116"/>
      <c r="W301" s="57"/>
      <c r="X301" s="57"/>
      <c r="Y301" s="57"/>
      <c r="Z301" s="57"/>
      <c r="AA301" s="57"/>
      <c r="AB301" s="57"/>
      <c r="AC301" s="57"/>
      <c r="AD301" s="57"/>
    </row>
    <row r="302" ht="15.75" customHeight="1">
      <c r="B302" s="57"/>
      <c r="C302" s="57"/>
      <c r="D302" s="57"/>
      <c r="E302" s="57"/>
      <c r="F302" s="57"/>
      <c r="G302" s="71"/>
      <c r="H302" s="57"/>
      <c r="I302" s="57"/>
      <c r="J302" s="71"/>
      <c r="K302" s="71"/>
      <c r="L302" s="57"/>
      <c r="M302" s="57"/>
      <c r="N302" s="57"/>
      <c r="O302" s="57"/>
      <c r="P302" s="57"/>
      <c r="Q302" s="57"/>
      <c r="R302" s="57"/>
      <c r="S302" s="57"/>
      <c r="T302" s="57"/>
      <c r="U302" s="57"/>
      <c r="V302" s="116"/>
      <c r="W302" s="57"/>
      <c r="X302" s="57"/>
      <c r="Y302" s="57"/>
      <c r="Z302" s="57"/>
      <c r="AA302" s="57"/>
      <c r="AB302" s="57"/>
      <c r="AC302" s="57"/>
      <c r="AD302" s="57"/>
    </row>
    <row r="303" ht="15.75" customHeight="1">
      <c r="B303" s="57"/>
      <c r="C303" s="57"/>
      <c r="D303" s="57"/>
      <c r="E303" s="57"/>
      <c r="F303" s="57"/>
      <c r="G303" s="71"/>
      <c r="H303" s="57"/>
      <c r="I303" s="57"/>
      <c r="J303" s="71"/>
      <c r="K303" s="71"/>
      <c r="L303" s="57"/>
      <c r="M303" s="57"/>
      <c r="N303" s="57"/>
      <c r="O303" s="57"/>
      <c r="P303" s="57"/>
      <c r="Q303" s="57"/>
      <c r="R303" s="57"/>
      <c r="S303" s="57"/>
      <c r="T303" s="57"/>
      <c r="U303" s="57"/>
      <c r="V303" s="116"/>
      <c r="W303" s="57"/>
      <c r="X303" s="57"/>
      <c r="Y303" s="57"/>
      <c r="Z303" s="57"/>
      <c r="AA303" s="57"/>
      <c r="AB303" s="57"/>
      <c r="AC303" s="57"/>
      <c r="AD303" s="57"/>
    </row>
    <row r="304" ht="15.75" customHeight="1">
      <c r="B304" s="57"/>
      <c r="C304" s="57"/>
      <c r="D304" s="57"/>
      <c r="E304" s="57"/>
      <c r="F304" s="57"/>
      <c r="G304" s="71"/>
      <c r="H304" s="57"/>
      <c r="I304" s="57"/>
      <c r="J304" s="71"/>
      <c r="K304" s="71"/>
      <c r="L304" s="57"/>
      <c r="M304" s="57"/>
      <c r="N304" s="57"/>
      <c r="O304" s="57"/>
      <c r="P304" s="57"/>
      <c r="Q304" s="57"/>
      <c r="R304" s="57"/>
      <c r="S304" s="57"/>
      <c r="T304" s="57"/>
      <c r="U304" s="57"/>
      <c r="V304" s="116"/>
      <c r="W304" s="57"/>
      <c r="X304" s="57"/>
      <c r="Y304" s="57"/>
      <c r="Z304" s="57"/>
      <c r="AA304" s="57"/>
      <c r="AB304" s="57"/>
      <c r="AC304" s="57"/>
      <c r="AD304" s="57"/>
    </row>
    <row r="305" ht="15.75" customHeight="1">
      <c r="B305" s="57"/>
      <c r="C305" s="57"/>
      <c r="D305" s="57"/>
      <c r="E305" s="57"/>
      <c r="F305" s="57"/>
      <c r="G305" s="71"/>
      <c r="H305" s="57"/>
      <c r="I305" s="57"/>
      <c r="J305" s="71"/>
      <c r="K305" s="71"/>
      <c r="L305" s="57"/>
      <c r="M305" s="57"/>
      <c r="N305" s="57"/>
      <c r="O305" s="57"/>
      <c r="P305" s="57"/>
      <c r="Q305" s="57"/>
      <c r="R305" s="57"/>
      <c r="S305" s="57"/>
      <c r="T305" s="57"/>
      <c r="U305" s="57"/>
      <c r="V305" s="116"/>
      <c r="W305" s="57"/>
      <c r="X305" s="57"/>
      <c r="Y305" s="57"/>
      <c r="Z305" s="57"/>
      <c r="AA305" s="57"/>
      <c r="AB305" s="57"/>
      <c r="AC305" s="57"/>
      <c r="AD305" s="57"/>
    </row>
    <row r="306" ht="15.75" customHeight="1">
      <c r="B306" s="57"/>
      <c r="C306" s="57"/>
      <c r="D306" s="57"/>
      <c r="E306" s="57"/>
      <c r="F306" s="57"/>
      <c r="G306" s="71"/>
      <c r="H306" s="57"/>
      <c r="I306" s="57"/>
      <c r="J306" s="71"/>
      <c r="K306" s="71"/>
      <c r="L306" s="57"/>
      <c r="M306" s="57"/>
      <c r="N306" s="57"/>
      <c r="O306" s="57"/>
      <c r="P306" s="57"/>
      <c r="Q306" s="57"/>
      <c r="R306" s="57"/>
      <c r="S306" s="57"/>
      <c r="T306" s="57"/>
      <c r="U306" s="57"/>
      <c r="V306" s="116"/>
      <c r="W306" s="57"/>
      <c r="X306" s="57"/>
      <c r="Y306" s="57"/>
      <c r="Z306" s="57"/>
      <c r="AA306" s="57"/>
      <c r="AB306" s="57"/>
      <c r="AC306" s="57"/>
      <c r="AD306" s="57"/>
    </row>
    <row r="307" ht="15.75" customHeight="1">
      <c r="B307" s="57"/>
      <c r="C307" s="57"/>
      <c r="D307" s="57"/>
      <c r="E307" s="57"/>
      <c r="F307" s="57"/>
      <c r="G307" s="71"/>
      <c r="H307" s="57"/>
      <c r="I307" s="57"/>
      <c r="J307" s="71"/>
      <c r="K307" s="71"/>
      <c r="L307" s="57"/>
      <c r="M307" s="57"/>
      <c r="N307" s="57"/>
      <c r="O307" s="57"/>
      <c r="P307" s="57"/>
      <c r="Q307" s="57"/>
      <c r="R307" s="57"/>
      <c r="S307" s="57"/>
      <c r="T307" s="57"/>
      <c r="U307" s="57"/>
      <c r="V307" s="116"/>
      <c r="W307" s="57"/>
      <c r="X307" s="57"/>
      <c r="Y307" s="57"/>
      <c r="Z307" s="57"/>
      <c r="AA307" s="57"/>
      <c r="AB307" s="57"/>
      <c r="AC307" s="57"/>
      <c r="AD307" s="57"/>
    </row>
    <row r="308" ht="15.75" customHeight="1">
      <c r="B308" s="57"/>
      <c r="C308" s="57"/>
      <c r="D308" s="57"/>
      <c r="E308" s="57"/>
      <c r="F308" s="57"/>
      <c r="G308" s="71"/>
      <c r="H308" s="57"/>
      <c r="I308" s="57"/>
      <c r="J308" s="71"/>
      <c r="K308" s="71"/>
      <c r="L308" s="57"/>
      <c r="M308" s="57"/>
      <c r="N308" s="57"/>
      <c r="O308" s="57"/>
      <c r="P308" s="57"/>
      <c r="Q308" s="57"/>
      <c r="R308" s="57"/>
      <c r="S308" s="57"/>
      <c r="T308" s="57"/>
      <c r="U308" s="57"/>
      <c r="V308" s="116"/>
      <c r="W308" s="57"/>
      <c r="X308" s="57"/>
      <c r="Y308" s="57"/>
      <c r="Z308" s="57"/>
      <c r="AA308" s="57"/>
      <c r="AB308" s="57"/>
      <c r="AC308" s="57"/>
      <c r="AD308" s="57"/>
    </row>
    <row r="309" ht="15.75" customHeight="1">
      <c r="B309" s="57"/>
      <c r="C309" s="57"/>
      <c r="D309" s="57"/>
      <c r="E309" s="57"/>
      <c r="F309" s="57"/>
      <c r="G309" s="71"/>
      <c r="H309" s="57"/>
      <c r="I309" s="57"/>
      <c r="J309" s="71"/>
      <c r="K309" s="71"/>
      <c r="L309" s="57"/>
      <c r="M309" s="57"/>
      <c r="N309" s="57"/>
      <c r="O309" s="57"/>
      <c r="P309" s="57"/>
      <c r="Q309" s="57"/>
      <c r="R309" s="57"/>
      <c r="S309" s="57"/>
      <c r="T309" s="57"/>
      <c r="U309" s="57"/>
      <c r="V309" s="116"/>
      <c r="W309" s="57"/>
      <c r="X309" s="57"/>
      <c r="Y309" s="57"/>
      <c r="Z309" s="57"/>
      <c r="AA309" s="57"/>
      <c r="AB309" s="57"/>
      <c r="AC309" s="57"/>
      <c r="AD309" s="57"/>
    </row>
    <row r="310" ht="15.75" customHeight="1">
      <c r="B310" s="57"/>
      <c r="C310" s="57"/>
      <c r="D310" s="57"/>
      <c r="E310" s="57"/>
      <c r="F310" s="57"/>
      <c r="G310" s="71"/>
      <c r="H310" s="57"/>
      <c r="I310" s="57"/>
      <c r="J310" s="71"/>
      <c r="K310" s="71"/>
      <c r="L310" s="57"/>
      <c r="M310" s="57"/>
      <c r="N310" s="57"/>
      <c r="O310" s="57"/>
      <c r="P310" s="57"/>
      <c r="Q310" s="57"/>
      <c r="R310" s="57"/>
      <c r="S310" s="57"/>
      <c r="T310" s="57"/>
      <c r="U310" s="57"/>
      <c r="V310" s="116"/>
      <c r="W310" s="57"/>
      <c r="X310" s="57"/>
      <c r="Y310" s="57"/>
      <c r="Z310" s="57"/>
      <c r="AA310" s="57"/>
      <c r="AB310" s="57"/>
      <c r="AC310" s="57"/>
      <c r="AD310" s="57"/>
    </row>
    <row r="311" ht="15.75" customHeight="1">
      <c r="B311" s="57"/>
      <c r="C311" s="57"/>
      <c r="D311" s="57"/>
      <c r="E311" s="57"/>
      <c r="F311" s="57"/>
      <c r="G311" s="71"/>
      <c r="H311" s="57"/>
      <c r="I311" s="57"/>
      <c r="J311" s="71"/>
      <c r="K311" s="71"/>
      <c r="L311" s="57"/>
      <c r="M311" s="57"/>
      <c r="N311" s="57"/>
      <c r="O311" s="57"/>
      <c r="P311" s="57"/>
      <c r="Q311" s="57"/>
      <c r="R311" s="57"/>
      <c r="S311" s="57"/>
      <c r="T311" s="57"/>
      <c r="U311" s="57"/>
      <c r="V311" s="116"/>
      <c r="W311" s="57"/>
      <c r="X311" s="57"/>
      <c r="Y311" s="57"/>
      <c r="Z311" s="57"/>
      <c r="AA311" s="57"/>
      <c r="AB311" s="57"/>
      <c r="AC311" s="57"/>
      <c r="AD311" s="57"/>
    </row>
    <row r="312" ht="15.75" customHeight="1">
      <c r="B312" s="57"/>
      <c r="C312" s="57"/>
      <c r="D312" s="57"/>
      <c r="E312" s="57"/>
      <c r="F312" s="57"/>
      <c r="G312" s="71"/>
      <c r="H312" s="57"/>
      <c r="I312" s="57"/>
      <c r="J312" s="71"/>
      <c r="K312" s="71"/>
      <c r="L312" s="57"/>
      <c r="M312" s="57"/>
      <c r="N312" s="57"/>
      <c r="O312" s="57"/>
      <c r="P312" s="57"/>
      <c r="Q312" s="57"/>
      <c r="R312" s="57"/>
      <c r="S312" s="57"/>
      <c r="T312" s="57"/>
      <c r="U312" s="57"/>
      <c r="V312" s="116"/>
      <c r="W312" s="57"/>
      <c r="X312" s="57"/>
      <c r="Y312" s="57"/>
      <c r="Z312" s="57"/>
      <c r="AA312" s="57"/>
      <c r="AB312" s="57"/>
      <c r="AC312" s="57"/>
      <c r="AD312" s="57"/>
    </row>
    <row r="313" ht="15.75" customHeight="1">
      <c r="B313" s="57"/>
      <c r="C313" s="57"/>
      <c r="D313" s="57"/>
      <c r="E313" s="57"/>
      <c r="F313" s="57"/>
      <c r="G313" s="71"/>
      <c r="H313" s="57"/>
      <c r="I313" s="57"/>
      <c r="J313" s="71"/>
      <c r="K313" s="71"/>
      <c r="L313" s="57"/>
      <c r="M313" s="57"/>
      <c r="N313" s="57"/>
      <c r="O313" s="57"/>
      <c r="P313" s="57"/>
      <c r="Q313" s="57"/>
      <c r="R313" s="57"/>
      <c r="S313" s="57"/>
      <c r="T313" s="57"/>
      <c r="U313" s="57"/>
      <c r="V313" s="116"/>
      <c r="W313" s="57"/>
      <c r="X313" s="57"/>
      <c r="Y313" s="57"/>
      <c r="Z313" s="57"/>
      <c r="AA313" s="57"/>
      <c r="AB313" s="57"/>
      <c r="AC313" s="57"/>
      <c r="AD313" s="57"/>
    </row>
    <row r="314" ht="15.75" customHeight="1">
      <c r="B314" s="57"/>
      <c r="C314" s="57"/>
      <c r="D314" s="57"/>
      <c r="E314" s="57"/>
      <c r="F314" s="57"/>
      <c r="G314" s="71"/>
      <c r="H314" s="57"/>
      <c r="I314" s="57"/>
      <c r="J314" s="71"/>
      <c r="K314" s="71"/>
      <c r="L314" s="57"/>
      <c r="M314" s="57"/>
      <c r="N314" s="57"/>
      <c r="O314" s="57"/>
      <c r="P314" s="57"/>
      <c r="Q314" s="57"/>
      <c r="R314" s="57"/>
      <c r="S314" s="57"/>
      <c r="T314" s="57"/>
      <c r="U314" s="57"/>
      <c r="V314" s="116"/>
      <c r="W314" s="57"/>
      <c r="X314" s="57"/>
      <c r="Y314" s="57"/>
      <c r="Z314" s="57"/>
      <c r="AA314" s="57"/>
      <c r="AB314" s="57"/>
      <c r="AC314" s="57"/>
      <c r="AD314" s="57"/>
    </row>
    <row r="315" ht="15.75" customHeight="1">
      <c r="B315" s="57"/>
      <c r="C315" s="57"/>
      <c r="D315" s="57"/>
      <c r="E315" s="57"/>
      <c r="F315" s="57"/>
      <c r="G315" s="71"/>
      <c r="H315" s="57"/>
      <c r="I315" s="57"/>
      <c r="J315" s="71"/>
      <c r="K315" s="71"/>
      <c r="L315" s="57"/>
      <c r="M315" s="57"/>
      <c r="N315" s="57"/>
      <c r="O315" s="57"/>
      <c r="P315" s="57"/>
      <c r="Q315" s="57"/>
      <c r="R315" s="57"/>
      <c r="S315" s="57"/>
      <c r="T315" s="57"/>
      <c r="U315" s="57"/>
      <c r="V315" s="116"/>
      <c r="W315" s="57"/>
      <c r="X315" s="57"/>
      <c r="Y315" s="57"/>
      <c r="Z315" s="57"/>
      <c r="AA315" s="57"/>
      <c r="AB315" s="57"/>
      <c r="AC315" s="57"/>
      <c r="AD315" s="57"/>
    </row>
    <row r="316" ht="15.75" customHeight="1">
      <c r="B316" s="57"/>
      <c r="C316" s="57"/>
      <c r="D316" s="57"/>
      <c r="E316" s="57"/>
      <c r="F316" s="57"/>
      <c r="G316" s="71"/>
      <c r="H316" s="57"/>
      <c r="I316" s="57"/>
      <c r="J316" s="71"/>
      <c r="K316" s="71"/>
      <c r="L316" s="57"/>
      <c r="M316" s="57"/>
      <c r="N316" s="57"/>
      <c r="O316" s="57"/>
      <c r="P316" s="57"/>
      <c r="Q316" s="57"/>
      <c r="R316" s="57"/>
      <c r="S316" s="57"/>
      <c r="T316" s="57"/>
      <c r="U316" s="57"/>
      <c r="V316" s="116"/>
      <c r="W316" s="57"/>
      <c r="X316" s="57"/>
      <c r="Y316" s="57"/>
      <c r="Z316" s="57"/>
      <c r="AA316" s="57"/>
      <c r="AB316" s="57"/>
      <c r="AC316" s="57"/>
      <c r="AD316" s="57"/>
    </row>
    <row r="317" ht="15.75" customHeight="1">
      <c r="B317" s="57"/>
      <c r="C317" s="57"/>
      <c r="D317" s="57"/>
      <c r="E317" s="57"/>
      <c r="F317" s="57"/>
      <c r="G317" s="71"/>
      <c r="H317" s="57"/>
      <c r="I317" s="57"/>
      <c r="J317" s="71"/>
      <c r="K317" s="71"/>
      <c r="L317" s="57"/>
      <c r="M317" s="57"/>
      <c r="N317" s="57"/>
      <c r="O317" s="57"/>
      <c r="P317" s="57"/>
      <c r="Q317" s="57"/>
      <c r="R317" s="57"/>
      <c r="S317" s="57"/>
      <c r="T317" s="57"/>
      <c r="U317" s="57"/>
      <c r="V317" s="116"/>
      <c r="W317" s="57"/>
      <c r="X317" s="57"/>
      <c r="Y317" s="57"/>
      <c r="Z317" s="57"/>
      <c r="AA317" s="57"/>
      <c r="AB317" s="57"/>
      <c r="AC317" s="57"/>
      <c r="AD317" s="57"/>
    </row>
    <row r="318" ht="15.75" customHeight="1">
      <c r="B318" s="57"/>
      <c r="C318" s="57"/>
      <c r="D318" s="57"/>
      <c r="E318" s="57"/>
      <c r="F318" s="57"/>
      <c r="G318" s="71"/>
      <c r="H318" s="57"/>
      <c r="I318" s="57"/>
      <c r="J318" s="71"/>
      <c r="K318" s="71"/>
      <c r="L318" s="57"/>
      <c r="M318" s="57"/>
      <c r="N318" s="57"/>
      <c r="O318" s="57"/>
      <c r="P318" s="57"/>
      <c r="Q318" s="57"/>
      <c r="R318" s="57"/>
      <c r="S318" s="57"/>
      <c r="T318" s="57"/>
      <c r="U318" s="57"/>
      <c r="V318" s="116"/>
      <c r="W318" s="57"/>
      <c r="X318" s="57"/>
      <c r="Y318" s="57"/>
      <c r="Z318" s="57"/>
      <c r="AA318" s="57"/>
      <c r="AB318" s="57"/>
      <c r="AC318" s="57"/>
      <c r="AD318" s="57"/>
    </row>
    <row r="319" ht="15.75" customHeight="1">
      <c r="B319" s="57"/>
      <c r="C319" s="57"/>
      <c r="D319" s="57"/>
      <c r="E319" s="57"/>
      <c r="F319" s="57"/>
      <c r="G319" s="71"/>
      <c r="H319" s="57"/>
      <c r="I319" s="57"/>
      <c r="J319" s="71"/>
      <c r="K319" s="71"/>
      <c r="L319" s="57"/>
      <c r="M319" s="57"/>
      <c r="N319" s="57"/>
      <c r="O319" s="57"/>
      <c r="P319" s="57"/>
      <c r="Q319" s="57"/>
      <c r="R319" s="57"/>
      <c r="S319" s="57"/>
      <c r="T319" s="57"/>
      <c r="U319" s="57"/>
      <c r="V319" s="116"/>
      <c r="W319" s="57"/>
      <c r="X319" s="57"/>
      <c r="Y319" s="57"/>
      <c r="Z319" s="57"/>
      <c r="AA319" s="57"/>
      <c r="AB319" s="57"/>
      <c r="AC319" s="57"/>
      <c r="AD319" s="57"/>
    </row>
    <row r="320" ht="15.75" customHeight="1">
      <c r="B320" s="57"/>
      <c r="C320" s="57"/>
      <c r="D320" s="57"/>
      <c r="E320" s="57"/>
      <c r="F320" s="57"/>
      <c r="G320" s="71"/>
      <c r="H320" s="57"/>
      <c r="I320" s="57"/>
      <c r="J320" s="71"/>
      <c r="K320" s="71"/>
      <c r="L320" s="57"/>
      <c r="M320" s="57"/>
      <c r="N320" s="57"/>
      <c r="O320" s="57"/>
      <c r="P320" s="57"/>
      <c r="Q320" s="57"/>
      <c r="R320" s="57"/>
      <c r="S320" s="57"/>
      <c r="T320" s="57"/>
      <c r="U320" s="57"/>
      <c r="V320" s="116"/>
      <c r="W320" s="57"/>
      <c r="X320" s="57"/>
      <c r="Y320" s="57"/>
      <c r="Z320" s="57"/>
      <c r="AA320" s="57"/>
      <c r="AB320" s="57"/>
      <c r="AC320" s="57"/>
      <c r="AD320" s="57"/>
    </row>
    <row r="321" ht="15.75" customHeight="1">
      <c r="B321" s="57"/>
      <c r="C321" s="57"/>
      <c r="D321" s="57"/>
      <c r="E321" s="57"/>
      <c r="F321" s="57"/>
      <c r="G321" s="71"/>
      <c r="H321" s="57"/>
      <c r="I321" s="57"/>
      <c r="J321" s="71"/>
      <c r="K321" s="71"/>
      <c r="L321" s="57"/>
      <c r="M321" s="57"/>
      <c r="N321" s="57"/>
      <c r="O321" s="57"/>
      <c r="P321" s="57"/>
      <c r="Q321" s="57"/>
      <c r="R321" s="57"/>
      <c r="S321" s="57"/>
      <c r="T321" s="57"/>
      <c r="U321" s="57"/>
      <c r="V321" s="116"/>
      <c r="W321" s="57"/>
      <c r="X321" s="57"/>
      <c r="Y321" s="57"/>
      <c r="Z321" s="57"/>
      <c r="AA321" s="57"/>
      <c r="AB321" s="57"/>
      <c r="AC321" s="57"/>
      <c r="AD321" s="57"/>
    </row>
    <row r="322" ht="15.75" customHeight="1">
      <c r="B322" s="57"/>
      <c r="C322" s="57"/>
      <c r="D322" s="57"/>
      <c r="E322" s="57"/>
      <c r="F322" s="57"/>
      <c r="G322" s="71"/>
      <c r="H322" s="57"/>
      <c r="I322" s="57"/>
      <c r="J322" s="71"/>
      <c r="K322" s="71"/>
      <c r="L322" s="57"/>
      <c r="M322" s="57"/>
      <c r="N322" s="57"/>
      <c r="O322" s="57"/>
      <c r="P322" s="57"/>
      <c r="Q322" s="57"/>
      <c r="R322" s="57"/>
      <c r="S322" s="57"/>
      <c r="T322" s="57"/>
      <c r="U322" s="57"/>
      <c r="V322" s="116"/>
      <c r="W322" s="57"/>
      <c r="X322" s="57"/>
      <c r="Y322" s="57"/>
      <c r="Z322" s="57"/>
      <c r="AA322" s="57"/>
      <c r="AB322" s="57"/>
      <c r="AC322" s="57"/>
      <c r="AD322" s="57"/>
    </row>
    <row r="323" ht="15.75" customHeight="1">
      <c r="B323" s="57"/>
      <c r="C323" s="57"/>
      <c r="D323" s="57"/>
      <c r="E323" s="57"/>
      <c r="F323" s="57"/>
      <c r="G323" s="71"/>
      <c r="H323" s="57"/>
      <c r="I323" s="57"/>
      <c r="J323" s="71"/>
      <c r="K323" s="71"/>
      <c r="L323" s="57"/>
      <c r="M323" s="57"/>
      <c r="N323" s="57"/>
      <c r="O323" s="57"/>
      <c r="P323" s="57"/>
      <c r="Q323" s="57"/>
      <c r="R323" s="57"/>
      <c r="S323" s="57"/>
      <c r="T323" s="57"/>
      <c r="U323" s="57"/>
      <c r="V323" s="116"/>
      <c r="W323" s="57"/>
      <c r="X323" s="57"/>
      <c r="Y323" s="57"/>
      <c r="Z323" s="57"/>
      <c r="AA323" s="57"/>
      <c r="AB323" s="57"/>
      <c r="AC323" s="57"/>
      <c r="AD323" s="57"/>
    </row>
    <row r="324" ht="15.75" customHeight="1">
      <c r="B324" s="57"/>
      <c r="C324" s="57"/>
      <c r="D324" s="57"/>
      <c r="E324" s="57"/>
      <c r="F324" s="57"/>
      <c r="G324" s="71"/>
      <c r="H324" s="57"/>
      <c r="I324" s="57"/>
      <c r="J324" s="71"/>
      <c r="K324" s="71"/>
      <c r="L324" s="57"/>
      <c r="M324" s="57"/>
      <c r="N324" s="57"/>
      <c r="O324" s="57"/>
      <c r="P324" s="57"/>
      <c r="Q324" s="57"/>
      <c r="R324" s="57"/>
      <c r="S324" s="57"/>
      <c r="T324" s="57"/>
      <c r="U324" s="57"/>
      <c r="V324" s="116"/>
      <c r="W324" s="57"/>
      <c r="X324" s="57"/>
      <c r="Y324" s="57"/>
      <c r="Z324" s="57"/>
      <c r="AA324" s="57"/>
      <c r="AB324" s="57"/>
      <c r="AC324" s="57"/>
      <c r="AD324" s="57"/>
    </row>
    <row r="325" ht="15.75" customHeight="1">
      <c r="B325" s="57"/>
      <c r="C325" s="57"/>
      <c r="D325" s="57"/>
      <c r="E325" s="57"/>
      <c r="F325" s="57"/>
      <c r="G325" s="71"/>
      <c r="H325" s="57"/>
      <c r="I325" s="57"/>
      <c r="J325" s="71"/>
      <c r="K325" s="71"/>
      <c r="L325" s="57"/>
      <c r="M325" s="57"/>
      <c r="N325" s="57"/>
      <c r="O325" s="57"/>
      <c r="P325" s="57"/>
      <c r="Q325" s="57"/>
      <c r="R325" s="57"/>
      <c r="S325" s="57"/>
      <c r="T325" s="57"/>
      <c r="U325" s="57"/>
      <c r="V325" s="116"/>
      <c r="W325" s="57"/>
      <c r="X325" s="57"/>
      <c r="Y325" s="57"/>
      <c r="Z325" s="57"/>
      <c r="AA325" s="57"/>
      <c r="AB325" s="57"/>
      <c r="AC325" s="57"/>
      <c r="AD325" s="57"/>
    </row>
    <row r="326" ht="15.75" customHeight="1">
      <c r="B326" s="57"/>
      <c r="C326" s="57"/>
      <c r="D326" s="57"/>
      <c r="E326" s="57"/>
      <c r="F326" s="57"/>
      <c r="G326" s="71"/>
      <c r="H326" s="57"/>
      <c r="I326" s="57"/>
      <c r="J326" s="71"/>
      <c r="K326" s="71"/>
      <c r="L326" s="57"/>
      <c r="M326" s="57"/>
      <c r="N326" s="57"/>
      <c r="O326" s="57"/>
      <c r="P326" s="57"/>
      <c r="Q326" s="57"/>
      <c r="R326" s="57"/>
      <c r="S326" s="57"/>
      <c r="T326" s="57"/>
      <c r="U326" s="57"/>
      <c r="V326" s="116"/>
      <c r="W326" s="57"/>
      <c r="X326" s="57"/>
      <c r="Y326" s="57"/>
      <c r="Z326" s="57"/>
      <c r="AA326" s="57"/>
      <c r="AB326" s="57"/>
      <c r="AC326" s="57"/>
      <c r="AD326" s="57"/>
    </row>
    <row r="327" ht="15.75" customHeight="1">
      <c r="B327" s="57"/>
      <c r="C327" s="57"/>
      <c r="D327" s="57"/>
      <c r="E327" s="57"/>
      <c r="F327" s="57"/>
      <c r="G327" s="71"/>
      <c r="H327" s="57"/>
      <c r="I327" s="57"/>
      <c r="J327" s="71"/>
      <c r="K327" s="71"/>
      <c r="L327" s="57"/>
      <c r="M327" s="57"/>
      <c r="N327" s="57"/>
      <c r="O327" s="57"/>
      <c r="P327" s="57"/>
      <c r="Q327" s="57"/>
      <c r="R327" s="57"/>
      <c r="S327" s="57"/>
      <c r="T327" s="57"/>
      <c r="U327" s="57"/>
      <c r="V327" s="116"/>
      <c r="W327" s="57"/>
      <c r="X327" s="57"/>
      <c r="Y327" s="57"/>
      <c r="Z327" s="57"/>
      <c r="AA327" s="57"/>
      <c r="AB327" s="57"/>
      <c r="AC327" s="57"/>
      <c r="AD327" s="57"/>
    </row>
    <row r="328" ht="15.75" customHeight="1">
      <c r="B328" s="57"/>
      <c r="C328" s="57"/>
      <c r="D328" s="57"/>
      <c r="E328" s="57"/>
      <c r="F328" s="57"/>
      <c r="G328" s="71"/>
      <c r="H328" s="57"/>
      <c r="I328" s="57"/>
      <c r="J328" s="71"/>
      <c r="K328" s="71"/>
      <c r="L328" s="57"/>
      <c r="M328" s="57"/>
      <c r="N328" s="57"/>
      <c r="O328" s="57"/>
      <c r="P328" s="57"/>
      <c r="Q328" s="57"/>
      <c r="R328" s="57"/>
      <c r="S328" s="57"/>
      <c r="T328" s="57"/>
      <c r="U328" s="57"/>
      <c r="V328" s="116"/>
      <c r="W328" s="57"/>
      <c r="X328" s="57"/>
      <c r="Y328" s="57"/>
      <c r="Z328" s="57"/>
      <c r="AA328" s="57"/>
      <c r="AB328" s="57"/>
      <c r="AC328" s="57"/>
      <c r="AD328" s="57"/>
    </row>
    <row r="329" ht="15.75" customHeight="1">
      <c r="B329" s="57"/>
      <c r="C329" s="57"/>
      <c r="D329" s="57"/>
      <c r="E329" s="57"/>
      <c r="F329" s="57"/>
      <c r="G329" s="71"/>
      <c r="H329" s="57"/>
      <c r="I329" s="57"/>
      <c r="J329" s="71"/>
      <c r="K329" s="71"/>
      <c r="L329" s="57"/>
      <c r="M329" s="57"/>
      <c r="N329" s="57"/>
      <c r="O329" s="57"/>
      <c r="P329" s="57"/>
      <c r="Q329" s="57"/>
      <c r="R329" s="57"/>
      <c r="S329" s="57"/>
      <c r="T329" s="57"/>
      <c r="U329" s="57"/>
      <c r="V329" s="116"/>
      <c r="W329" s="57"/>
      <c r="X329" s="57"/>
      <c r="Y329" s="57"/>
      <c r="Z329" s="57"/>
      <c r="AA329" s="57"/>
      <c r="AB329" s="57"/>
      <c r="AC329" s="57"/>
      <c r="AD329" s="57"/>
    </row>
    <row r="330" ht="15.75" customHeight="1">
      <c r="G330" s="118"/>
      <c r="J330" s="119"/>
      <c r="K330" s="119"/>
      <c r="V330" s="113"/>
    </row>
    <row r="331" ht="15.75" customHeight="1">
      <c r="G331" s="118"/>
      <c r="J331" s="119"/>
      <c r="K331" s="119"/>
      <c r="V331" s="113"/>
    </row>
    <row r="332" ht="15.75" customHeight="1">
      <c r="G332" s="118"/>
      <c r="J332" s="119"/>
      <c r="K332" s="119"/>
      <c r="V332" s="113"/>
    </row>
    <row r="333" ht="15.75" customHeight="1">
      <c r="G333" s="118"/>
      <c r="J333" s="119"/>
      <c r="K333" s="119"/>
      <c r="V333" s="113"/>
    </row>
    <row r="334" ht="15.75" customHeight="1">
      <c r="G334" s="118"/>
      <c r="J334" s="119"/>
      <c r="K334" s="119"/>
    </row>
    <row r="335" ht="15.75" customHeight="1">
      <c r="G335" s="118"/>
      <c r="J335" s="119"/>
      <c r="K335" s="119"/>
    </row>
    <row r="336" ht="15.75" customHeight="1">
      <c r="G336" s="118"/>
      <c r="J336" s="119"/>
      <c r="K336" s="119"/>
    </row>
    <row r="337" ht="15.75" customHeight="1">
      <c r="G337" s="118"/>
      <c r="J337" s="119"/>
      <c r="K337" s="119"/>
    </row>
    <row r="338" ht="15.75" customHeight="1">
      <c r="G338" s="118"/>
      <c r="J338" s="119"/>
      <c r="K338" s="119"/>
    </row>
    <row r="339" ht="15.75" customHeight="1">
      <c r="G339" s="118"/>
      <c r="J339" s="119"/>
      <c r="K339" s="119"/>
    </row>
    <row r="340" ht="15.75" customHeight="1">
      <c r="G340" s="118"/>
      <c r="J340" s="119"/>
      <c r="K340" s="119"/>
    </row>
    <row r="341" ht="15.75" customHeight="1">
      <c r="G341" s="118"/>
      <c r="J341" s="119"/>
      <c r="K341" s="119"/>
    </row>
    <row r="342" ht="15.75" customHeight="1">
      <c r="G342" s="118"/>
      <c r="J342" s="119"/>
      <c r="K342" s="119"/>
    </row>
    <row r="343" ht="15.75" customHeight="1">
      <c r="G343" s="118"/>
      <c r="J343" s="119"/>
      <c r="K343" s="119"/>
    </row>
    <row r="344" ht="15.75" customHeight="1">
      <c r="G344" s="118"/>
      <c r="J344" s="119"/>
      <c r="K344" s="119"/>
    </row>
    <row r="345" ht="15.75" customHeight="1">
      <c r="G345" s="118"/>
      <c r="J345" s="119"/>
      <c r="K345" s="119"/>
    </row>
    <row r="346" ht="15.75" customHeight="1">
      <c r="G346" s="118"/>
      <c r="J346" s="119"/>
      <c r="K346" s="119"/>
    </row>
    <row r="347" ht="15.75" customHeight="1">
      <c r="G347" s="118"/>
      <c r="J347" s="119"/>
      <c r="K347" s="119"/>
    </row>
    <row r="348" ht="15.75" customHeight="1">
      <c r="G348" s="118"/>
      <c r="J348" s="119"/>
      <c r="K348" s="119"/>
    </row>
    <row r="349" ht="15.75" customHeight="1">
      <c r="G349" s="118"/>
      <c r="J349" s="119"/>
      <c r="K349" s="119"/>
    </row>
    <row r="350" ht="15.75" customHeight="1">
      <c r="G350" s="118"/>
      <c r="J350" s="119"/>
      <c r="K350" s="119"/>
    </row>
    <row r="351" ht="15.75" customHeight="1">
      <c r="G351" s="118"/>
      <c r="J351" s="119"/>
      <c r="K351" s="119"/>
    </row>
    <row r="352" ht="15.75" customHeight="1">
      <c r="G352" s="118"/>
      <c r="J352" s="119"/>
      <c r="K352" s="119"/>
    </row>
    <row r="353" ht="15.75" customHeight="1">
      <c r="G353" s="118"/>
      <c r="J353" s="119"/>
      <c r="K353" s="119"/>
    </row>
    <row r="354" ht="15.75" customHeight="1">
      <c r="G354" s="118"/>
      <c r="J354" s="119"/>
      <c r="K354" s="119"/>
    </row>
    <row r="355" ht="15.75" customHeight="1">
      <c r="G355" s="118"/>
      <c r="J355" s="119"/>
      <c r="K355" s="119"/>
    </row>
    <row r="356" ht="15.75" customHeight="1">
      <c r="G356" s="118"/>
      <c r="J356" s="119"/>
      <c r="K356" s="119"/>
    </row>
    <row r="357" ht="15.75" customHeight="1">
      <c r="G357" s="118"/>
      <c r="J357" s="119"/>
      <c r="K357" s="119"/>
    </row>
    <row r="358" ht="15.75" customHeight="1">
      <c r="G358" s="118"/>
      <c r="J358" s="119"/>
      <c r="K358" s="119"/>
    </row>
    <row r="359" ht="15.75" customHeight="1">
      <c r="G359" s="118"/>
      <c r="J359" s="119"/>
      <c r="K359" s="119"/>
    </row>
    <row r="360" ht="15.75" customHeight="1">
      <c r="G360" s="118"/>
      <c r="J360" s="119"/>
      <c r="K360" s="119"/>
    </row>
    <row r="361" ht="15.75" customHeight="1">
      <c r="G361" s="118"/>
      <c r="J361" s="119"/>
      <c r="K361" s="119"/>
    </row>
    <row r="362" ht="15.75" customHeight="1">
      <c r="G362" s="118"/>
      <c r="J362" s="119"/>
      <c r="K362" s="119"/>
    </row>
    <row r="363" ht="15.75" customHeight="1">
      <c r="G363" s="118"/>
      <c r="J363" s="119"/>
      <c r="K363" s="119"/>
    </row>
    <row r="364" ht="15.75" customHeight="1">
      <c r="G364" s="118"/>
      <c r="J364" s="119"/>
      <c r="K364" s="119"/>
    </row>
    <row r="365" ht="15.75" customHeight="1">
      <c r="G365" s="118"/>
      <c r="J365" s="119"/>
      <c r="K365" s="119"/>
    </row>
    <row r="366" ht="15.75" customHeight="1">
      <c r="G366" s="118"/>
      <c r="J366" s="119"/>
      <c r="K366" s="119"/>
    </row>
    <row r="367" ht="15.75" customHeight="1">
      <c r="G367" s="118"/>
      <c r="J367" s="119"/>
      <c r="K367" s="119"/>
    </row>
    <row r="368" ht="15.75" customHeight="1">
      <c r="G368" s="118"/>
      <c r="J368" s="119"/>
      <c r="K368" s="119"/>
    </row>
    <row r="369" ht="15.75" customHeight="1">
      <c r="G369" s="118"/>
      <c r="J369" s="119"/>
      <c r="K369" s="119"/>
    </row>
    <row r="370" ht="15.75" customHeight="1">
      <c r="G370" s="118"/>
      <c r="J370" s="119"/>
      <c r="K370" s="119"/>
    </row>
    <row r="371" ht="15.75" customHeight="1">
      <c r="G371" s="118"/>
      <c r="J371" s="119"/>
      <c r="K371" s="119"/>
    </row>
    <row r="372" ht="15.75" customHeight="1">
      <c r="G372" s="118"/>
      <c r="J372" s="119"/>
      <c r="K372" s="119"/>
    </row>
    <row r="373" ht="15.75" customHeight="1">
      <c r="G373" s="118"/>
      <c r="J373" s="119"/>
      <c r="K373" s="119"/>
    </row>
    <row r="374" ht="15.75" customHeight="1">
      <c r="G374" s="118"/>
      <c r="J374" s="119"/>
      <c r="K374" s="119"/>
    </row>
    <row r="375" ht="15.75" customHeight="1">
      <c r="G375" s="118"/>
      <c r="J375" s="119"/>
      <c r="K375" s="119"/>
    </row>
    <row r="376" ht="15.75" customHeight="1">
      <c r="G376" s="118"/>
      <c r="J376" s="119"/>
      <c r="K376" s="119"/>
    </row>
    <row r="377" ht="15.75" customHeight="1">
      <c r="G377" s="118"/>
      <c r="J377" s="119"/>
      <c r="K377" s="119"/>
    </row>
    <row r="378" ht="15.75" customHeight="1">
      <c r="G378" s="118"/>
      <c r="J378" s="119"/>
      <c r="K378" s="119"/>
    </row>
    <row r="379" ht="15.75" customHeight="1">
      <c r="G379" s="118"/>
      <c r="J379" s="119"/>
      <c r="K379" s="119"/>
    </row>
    <row r="380" ht="15.75" customHeight="1">
      <c r="G380" s="118"/>
      <c r="J380" s="119"/>
      <c r="K380" s="119"/>
    </row>
    <row r="381" ht="15.75" customHeight="1">
      <c r="G381" s="118"/>
      <c r="J381" s="119"/>
      <c r="K381" s="119"/>
    </row>
    <row r="382" ht="15.75" customHeight="1">
      <c r="G382" s="118"/>
      <c r="J382" s="119"/>
      <c r="K382" s="119"/>
    </row>
    <row r="383" ht="15.75" customHeight="1">
      <c r="G383" s="118"/>
      <c r="J383" s="119"/>
      <c r="K383" s="119"/>
    </row>
    <row r="384" ht="15.75" customHeight="1">
      <c r="G384" s="118"/>
      <c r="J384" s="119"/>
      <c r="K384" s="119"/>
    </row>
    <row r="385" ht="15.75" customHeight="1">
      <c r="G385" s="118"/>
      <c r="J385" s="119"/>
      <c r="K385" s="119"/>
    </row>
    <row r="386" ht="15.75" customHeight="1">
      <c r="G386" s="118"/>
      <c r="J386" s="119"/>
      <c r="K386" s="119"/>
    </row>
    <row r="387" ht="15.75" customHeight="1">
      <c r="G387" s="118"/>
      <c r="J387" s="119"/>
      <c r="K387" s="119"/>
    </row>
    <row r="388" ht="15.75" customHeight="1">
      <c r="G388" s="118"/>
      <c r="J388" s="119"/>
      <c r="K388" s="119"/>
    </row>
    <row r="389" ht="15.75" customHeight="1">
      <c r="G389" s="118"/>
      <c r="J389" s="119"/>
      <c r="K389" s="119"/>
    </row>
    <row r="390" ht="15.75" customHeight="1">
      <c r="G390" s="118"/>
      <c r="J390" s="119"/>
      <c r="K390" s="119"/>
    </row>
    <row r="391" ht="15.75" customHeight="1">
      <c r="G391" s="118"/>
      <c r="J391" s="119"/>
      <c r="K391" s="119"/>
    </row>
    <row r="392" ht="15.75" customHeight="1">
      <c r="G392" s="118"/>
      <c r="J392" s="119"/>
      <c r="K392" s="119"/>
    </row>
    <row r="393" ht="15.75" customHeight="1">
      <c r="G393" s="118"/>
      <c r="J393" s="119"/>
      <c r="K393" s="119"/>
    </row>
    <row r="394" ht="15.75" customHeight="1">
      <c r="G394" s="118"/>
      <c r="J394" s="119"/>
      <c r="K394" s="119"/>
    </row>
    <row r="395" ht="15.75" customHeight="1">
      <c r="G395" s="118"/>
      <c r="J395" s="119"/>
      <c r="K395" s="119"/>
    </row>
    <row r="396" ht="15.75" customHeight="1">
      <c r="G396" s="118"/>
      <c r="J396" s="119"/>
      <c r="K396" s="119"/>
    </row>
    <row r="397" ht="15.75" customHeight="1">
      <c r="G397" s="118"/>
      <c r="J397" s="119"/>
      <c r="K397" s="119"/>
    </row>
    <row r="398" ht="15.75" customHeight="1">
      <c r="G398" s="118"/>
      <c r="J398" s="119"/>
      <c r="K398" s="119"/>
    </row>
    <row r="399" ht="15.75" customHeight="1">
      <c r="G399" s="118"/>
      <c r="J399" s="119"/>
      <c r="K399" s="119"/>
    </row>
    <row r="400" ht="15.75" customHeight="1">
      <c r="G400" s="118"/>
      <c r="J400" s="119"/>
      <c r="K400" s="119"/>
    </row>
    <row r="401" ht="15.75" customHeight="1">
      <c r="G401" s="118"/>
      <c r="J401" s="119"/>
      <c r="K401" s="119"/>
    </row>
    <row r="402" ht="15.75" customHeight="1">
      <c r="G402" s="118"/>
      <c r="J402" s="119"/>
      <c r="K402" s="119"/>
    </row>
    <row r="403" ht="15.75" customHeight="1">
      <c r="G403" s="118"/>
      <c r="J403" s="119"/>
      <c r="K403" s="119"/>
    </row>
    <row r="404" ht="15.75" customHeight="1">
      <c r="G404" s="118"/>
      <c r="J404" s="119"/>
      <c r="K404" s="119"/>
    </row>
    <row r="405" ht="15.75" customHeight="1">
      <c r="G405" s="118"/>
      <c r="J405" s="119"/>
      <c r="K405" s="119"/>
    </row>
    <row r="406" ht="15.75" customHeight="1">
      <c r="G406" s="118"/>
      <c r="J406" s="119"/>
      <c r="K406" s="119"/>
    </row>
    <row r="407" ht="15.75" customHeight="1">
      <c r="G407" s="118"/>
      <c r="J407" s="119"/>
      <c r="K407" s="119"/>
    </row>
    <row r="408" ht="15.75" customHeight="1">
      <c r="G408" s="118"/>
      <c r="J408" s="119"/>
      <c r="K408" s="119"/>
    </row>
    <row r="409" ht="15.75" customHeight="1">
      <c r="G409" s="118"/>
      <c r="J409" s="119"/>
      <c r="K409" s="119"/>
    </row>
    <row r="410" ht="15.75" customHeight="1">
      <c r="G410" s="118"/>
      <c r="J410" s="119"/>
      <c r="K410" s="119"/>
    </row>
    <row r="411" ht="15.75" customHeight="1">
      <c r="G411" s="118"/>
      <c r="J411" s="119"/>
      <c r="K411" s="119"/>
    </row>
    <row r="412" ht="15.75" customHeight="1">
      <c r="G412" s="118"/>
      <c r="J412" s="119"/>
      <c r="K412" s="119"/>
    </row>
    <row r="413" ht="15.75" customHeight="1">
      <c r="G413" s="118"/>
      <c r="J413" s="119"/>
      <c r="K413" s="119"/>
    </row>
    <row r="414" ht="15.75" customHeight="1">
      <c r="G414" s="118"/>
      <c r="J414" s="119"/>
      <c r="K414" s="119"/>
    </row>
    <row r="415" ht="15.75" customHeight="1">
      <c r="G415" s="118"/>
      <c r="J415" s="119"/>
      <c r="K415" s="119"/>
    </row>
    <row r="416" ht="15.75" customHeight="1">
      <c r="G416" s="118"/>
      <c r="J416" s="119"/>
      <c r="K416" s="119"/>
    </row>
    <row r="417" ht="15.75" customHeight="1">
      <c r="G417" s="118"/>
      <c r="J417" s="119"/>
      <c r="K417" s="119"/>
    </row>
    <row r="418" ht="15.75" customHeight="1">
      <c r="G418" s="118"/>
      <c r="J418" s="119"/>
      <c r="K418" s="119"/>
    </row>
    <row r="419" ht="15.75" customHeight="1">
      <c r="G419" s="118"/>
      <c r="J419" s="119"/>
      <c r="K419" s="119"/>
    </row>
    <row r="420" ht="15.75" customHeight="1">
      <c r="G420" s="118"/>
      <c r="J420" s="119"/>
      <c r="K420" s="119"/>
    </row>
    <row r="421" ht="15.75" customHeight="1">
      <c r="G421" s="118"/>
      <c r="J421" s="119"/>
      <c r="K421" s="119"/>
    </row>
    <row r="422" ht="15.75" customHeight="1">
      <c r="G422" s="118"/>
      <c r="J422" s="119"/>
      <c r="K422" s="119"/>
    </row>
    <row r="423" ht="15.75" customHeight="1">
      <c r="G423" s="118"/>
      <c r="J423" s="119"/>
      <c r="K423" s="119"/>
    </row>
    <row r="424" ht="15.75" customHeight="1">
      <c r="G424" s="118"/>
      <c r="J424" s="119"/>
      <c r="K424" s="119"/>
    </row>
    <row r="425" ht="15.75" customHeight="1">
      <c r="G425" s="118"/>
      <c r="J425" s="119"/>
      <c r="K425" s="119"/>
    </row>
    <row r="426" ht="15.75" customHeight="1">
      <c r="G426" s="118"/>
      <c r="J426" s="119"/>
      <c r="K426" s="119"/>
    </row>
    <row r="427" ht="15.75" customHeight="1">
      <c r="G427" s="118"/>
      <c r="J427" s="119"/>
      <c r="K427" s="119"/>
    </row>
    <row r="428" ht="15.75" customHeight="1">
      <c r="G428" s="118"/>
      <c r="J428" s="119"/>
      <c r="K428" s="119"/>
    </row>
    <row r="429" ht="15.75" customHeight="1">
      <c r="G429" s="118"/>
      <c r="J429" s="119"/>
      <c r="K429" s="119"/>
    </row>
    <row r="430" ht="15.75" customHeight="1">
      <c r="G430" s="118"/>
      <c r="J430" s="119"/>
      <c r="K430" s="119"/>
    </row>
    <row r="431" ht="15.75" customHeight="1">
      <c r="G431" s="118"/>
      <c r="J431" s="119"/>
      <c r="K431" s="119"/>
    </row>
    <row r="432" ht="15.75" customHeight="1">
      <c r="G432" s="118"/>
      <c r="J432" s="119"/>
      <c r="K432" s="119"/>
    </row>
    <row r="433" ht="15.75" customHeight="1">
      <c r="G433" s="118"/>
      <c r="J433" s="119"/>
      <c r="K433" s="119"/>
    </row>
    <row r="434" ht="15.75" customHeight="1">
      <c r="G434" s="118"/>
      <c r="J434" s="119"/>
      <c r="K434" s="119"/>
    </row>
    <row r="435" ht="15.75" customHeight="1">
      <c r="G435" s="118"/>
      <c r="J435" s="119"/>
      <c r="K435" s="119"/>
    </row>
    <row r="436" ht="15.75" customHeight="1">
      <c r="G436" s="118"/>
      <c r="J436" s="119"/>
      <c r="K436" s="119"/>
    </row>
    <row r="437" ht="15.75" customHeight="1">
      <c r="G437" s="118"/>
      <c r="J437" s="119"/>
      <c r="K437" s="119"/>
    </row>
    <row r="438" ht="15.75" customHeight="1">
      <c r="G438" s="118"/>
      <c r="J438" s="119"/>
      <c r="K438" s="119"/>
    </row>
    <row r="439" ht="15.75" customHeight="1">
      <c r="G439" s="118"/>
      <c r="J439" s="119"/>
      <c r="K439" s="119"/>
    </row>
    <row r="440" ht="15.75" customHeight="1">
      <c r="G440" s="118"/>
      <c r="J440" s="119"/>
      <c r="K440" s="119"/>
    </row>
    <row r="441" ht="15.75" customHeight="1">
      <c r="G441" s="118"/>
      <c r="J441" s="119"/>
      <c r="K441" s="119"/>
    </row>
    <row r="442" ht="15.75" customHeight="1">
      <c r="G442" s="118"/>
      <c r="J442" s="119"/>
      <c r="K442" s="119"/>
    </row>
    <row r="443" ht="15.75" customHeight="1">
      <c r="G443" s="118"/>
      <c r="J443" s="119"/>
      <c r="K443" s="119"/>
    </row>
    <row r="444" ht="15.75" customHeight="1">
      <c r="G444" s="118"/>
      <c r="J444" s="119"/>
      <c r="K444" s="119"/>
    </row>
    <row r="445" ht="15.75" customHeight="1">
      <c r="G445" s="118"/>
      <c r="J445" s="119"/>
      <c r="K445" s="119"/>
    </row>
    <row r="446" ht="15.75" customHeight="1">
      <c r="G446" s="118"/>
      <c r="J446" s="119"/>
      <c r="K446" s="119"/>
    </row>
    <row r="447" ht="15.75" customHeight="1">
      <c r="G447" s="118"/>
      <c r="J447" s="119"/>
      <c r="K447" s="119"/>
    </row>
    <row r="448" ht="15.75" customHeight="1">
      <c r="G448" s="118"/>
      <c r="J448" s="119"/>
      <c r="K448" s="119"/>
    </row>
    <row r="449" ht="15.75" customHeight="1">
      <c r="G449" s="118"/>
      <c r="J449" s="119"/>
      <c r="K449" s="119"/>
    </row>
    <row r="450" ht="15.75" customHeight="1">
      <c r="G450" s="118"/>
      <c r="J450" s="119"/>
      <c r="K450" s="119"/>
    </row>
    <row r="451" ht="15.75" customHeight="1">
      <c r="G451" s="118"/>
      <c r="J451" s="119"/>
      <c r="K451" s="119"/>
    </row>
    <row r="452" ht="15.75" customHeight="1">
      <c r="G452" s="118"/>
      <c r="J452" s="119"/>
      <c r="K452" s="119"/>
    </row>
    <row r="453" ht="15.75" customHeight="1">
      <c r="G453" s="118"/>
      <c r="J453" s="119"/>
      <c r="K453" s="119"/>
    </row>
    <row r="454" ht="15.75" customHeight="1">
      <c r="G454" s="118"/>
      <c r="J454" s="119"/>
      <c r="K454" s="119"/>
    </row>
    <row r="455" ht="15.75" customHeight="1">
      <c r="G455" s="118"/>
      <c r="J455" s="119"/>
      <c r="K455" s="119"/>
    </row>
    <row r="456" ht="15.75" customHeight="1">
      <c r="G456" s="118"/>
      <c r="J456" s="119"/>
      <c r="K456" s="119"/>
    </row>
    <row r="457" ht="15.75" customHeight="1">
      <c r="G457" s="118"/>
      <c r="J457" s="119"/>
      <c r="K457" s="119"/>
    </row>
    <row r="458" ht="15.75" customHeight="1">
      <c r="G458" s="118"/>
      <c r="J458" s="119"/>
      <c r="K458" s="119"/>
    </row>
    <row r="459" ht="15.75" customHeight="1">
      <c r="G459" s="118"/>
      <c r="J459" s="119"/>
      <c r="K459" s="119"/>
    </row>
    <row r="460" ht="15.75" customHeight="1">
      <c r="G460" s="118"/>
      <c r="J460" s="119"/>
      <c r="K460" s="119"/>
    </row>
    <row r="461" ht="15.75" customHeight="1">
      <c r="G461" s="118"/>
      <c r="J461" s="119"/>
      <c r="K461" s="119"/>
    </row>
    <row r="462" ht="15.75" customHeight="1">
      <c r="G462" s="118"/>
      <c r="J462" s="119"/>
      <c r="K462" s="119"/>
    </row>
    <row r="463" ht="15.75" customHeight="1">
      <c r="G463" s="118"/>
      <c r="J463" s="119"/>
      <c r="K463" s="119"/>
    </row>
    <row r="464" ht="15.75" customHeight="1">
      <c r="G464" s="118"/>
      <c r="J464" s="119"/>
      <c r="K464" s="119"/>
    </row>
    <row r="465" ht="15.75" customHeight="1">
      <c r="G465" s="118"/>
      <c r="J465" s="119"/>
      <c r="K465" s="119"/>
    </row>
    <row r="466" ht="15.75" customHeight="1">
      <c r="G466" s="118"/>
      <c r="J466" s="119"/>
      <c r="K466" s="119"/>
    </row>
    <row r="467" ht="15.75" customHeight="1">
      <c r="G467" s="118"/>
      <c r="J467" s="119"/>
      <c r="K467" s="119"/>
    </row>
    <row r="468" ht="15.75" customHeight="1">
      <c r="G468" s="118"/>
      <c r="J468" s="119"/>
      <c r="K468" s="119"/>
    </row>
    <row r="469" ht="15.75" customHeight="1">
      <c r="G469" s="118"/>
      <c r="J469" s="119"/>
      <c r="K469" s="119"/>
    </row>
    <row r="470" ht="15.75" customHeight="1">
      <c r="G470" s="118"/>
      <c r="J470" s="119"/>
      <c r="K470" s="119"/>
    </row>
    <row r="471" ht="15.75" customHeight="1">
      <c r="G471" s="118"/>
      <c r="J471" s="119"/>
      <c r="K471" s="119"/>
    </row>
    <row r="472" ht="15.75" customHeight="1">
      <c r="G472" s="118"/>
      <c r="J472" s="119"/>
      <c r="K472" s="119"/>
    </row>
    <row r="473" ht="15.75" customHeight="1">
      <c r="G473" s="118"/>
      <c r="J473" s="119"/>
      <c r="K473" s="119"/>
    </row>
    <row r="474" ht="15.75" customHeight="1">
      <c r="G474" s="118"/>
      <c r="J474" s="119"/>
      <c r="K474" s="119"/>
    </row>
    <row r="475" ht="15.75" customHeight="1">
      <c r="G475" s="118"/>
      <c r="J475" s="119"/>
      <c r="K475" s="119"/>
    </row>
    <row r="476" ht="15.75" customHeight="1">
      <c r="G476" s="118"/>
      <c r="J476" s="119"/>
      <c r="K476" s="119"/>
    </row>
    <row r="477" ht="15.75" customHeight="1">
      <c r="G477" s="118"/>
      <c r="J477" s="119"/>
      <c r="K477" s="119"/>
    </row>
    <row r="478" ht="15.75" customHeight="1">
      <c r="G478" s="118"/>
      <c r="J478" s="119"/>
      <c r="K478" s="119"/>
    </row>
    <row r="479" ht="15.75" customHeight="1">
      <c r="G479" s="118"/>
      <c r="J479" s="119"/>
      <c r="K479" s="119"/>
    </row>
    <row r="480" ht="15.75" customHeight="1">
      <c r="G480" s="118"/>
      <c r="J480" s="119"/>
      <c r="K480" s="119"/>
    </row>
    <row r="481" ht="15.75" customHeight="1">
      <c r="G481" s="118"/>
      <c r="J481" s="119"/>
      <c r="K481" s="119"/>
    </row>
    <row r="482" ht="15.75" customHeight="1">
      <c r="G482" s="118"/>
      <c r="J482" s="119"/>
      <c r="K482" s="119"/>
    </row>
    <row r="483" ht="15.75" customHeight="1">
      <c r="G483" s="118"/>
      <c r="J483" s="119"/>
      <c r="K483" s="119"/>
    </row>
    <row r="484" ht="15.75" customHeight="1">
      <c r="G484" s="118"/>
      <c r="J484" s="119"/>
      <c r="K484" s="119"/>
    </row>
    <row r="485" ht="15.75" customHeight="1">
      <c r="G485" s="118"/>
      <c r="J485" s="119"/>
      <c r="K485" s="119"/>
    </row>
    <row r="486" ht="15.75" customHeight="1">
      <c r="G486" s="118"/>
      <c r="J486" s="119"/>
      <c r="K486" s="119"/>
    </row>
    <row r="487" ht="15.75" customHeight="1">
      <c r="G487" s="118"/>
      <c r="J487" s="119"/>
      <c r="K487" s="119"/>
    </row>
    <row r="488" ht="15.75" customHeight="1">
      <c r="G488" s="118"/>
      <c r="J488" s="119"/>
      <c r="K488" s="119"/>
    </row>
    <row r="489" ht="15.75" customHeight="1">
      <c r="G489" s="118"/>
      <c r="J489" s="119"/>
      <c r="K489" s="119"/>
    </row>
    <row r="490" ht="15.75" customHeight="1">
      <c r="G490" s="118"/>
      <c r="J490" s="119"/>
      <c r="K490" s="119"/>
    </row>
    <row r="491" ht="15.75" customHeight="1">
      <c r="G491" s="118"/>
      <c r="J491" s="119"/>
      <c r="K491" s="119"/>
    </row>
    <row r="492" ht="15.75" customHeight="1">
      <c r="G492" s="118"/>
      <c r="J492" s="119"/>
      <c r="K492" s="119"/>
    </row>
    <row r="493" ht="15.75" customHeight="1">
      <c r="G493" s="118"/>
      <c r="J493" s="119"/>
      <c r="K493" s="119"/>
    </row>
    <row r="494" ht="15.75" customHeight="1">
      <c r="G494" s="118"/>
      <c r="J494" s="119"/>
      <c r="K494" s="119"/>
    </row>
    <row r="495" ht="15.75" customHeight="1">
      <c r="G495" s="118"/>
      <c r="J495" s="119"/>
      <c r="K495" s="119"/>
    </row>
    <row r="496" ht="15.75" customHeight="1">
      <c r="G496" s="118"/>
      <c r="J496" s="119"/>
      <c r="K496" s="119"/>
    </row>
    <row r="497" ht="15.75" customHeight="1">
      <c r="G497" s="118"/>
      <c r="J497" s="119"/>
      <c r="K497" s="119"/>
    </row>
    <row r="498" ht="15.75" customHeight="1">
      <c r="G498" s="118"/>
      <c r="J498" s="119"/>
      <c r="K498" s="119"/>
    </row>
    <row r="499" ht="15.75" customHeight="1">
      <c r="G499" s="118"/>
      <c r="J499" s="119"/>
      <c r="K499" s="119"/>
    </row>
    <row r="500" ht="15.75" customHeight="1">
      <c r="G500" s="118"/>
      <c r="J500" s="119"/>
      <c r="K500" s="119"/>
    </row>
    <row r="501" ht="15.75" customHeight="1">
      <c r="G501" s="118"/>
      <c r="J501" s="119"/>
      <c r="K501" s="119"/>
    </row>
    <row r="502" ht="15.75" customHeight="1">
      <c r="G502" s="118"/>
      <c r="J502" s="119"/>
      <c r="K502" s="119"/>
    </row>
    <row r="503" ht="15.75" customHeight="1">
      <c r="G503" s="118"/>
      <c r="J503" s="119"/>
      <c r="K503" s="119"/>
    </row>
    <row r="504" ht="15.75" customHeight="1">
      <c r="G504" s="118"/>
      <c r="J504" s="119"/>
      <c r="K504" s="119"/>
    </row>
    <row r="505" ht="15.75" customHeight="1">
      <c r="G505" s="118"/>
      <c r="J505" s="119"/>
      <c r="K505" s="119"/>
    </row>
    <row r="506" ht="15.75" customHeight="1">
      <c r="G506" s="118"/>
      <c r="J506" s="119"/>
      <c r="K506" s="119"/>
    </row>
    <row r="507" ht="15.75" customHeight="1">
      <c r="G507" s="118"/>
      <c r="J507" s="119"/>
      <c r="K507" s="119"/>
    </row>
    <row r="508" ht="15.75" customHeight="1">
      <c r="G508" s="118"/>
      <c r="J508" s="119"/>
      <c r="K508" s="119"/>
    </row>
    <row r="509" ht="15.75" customHeight="1">
      <c r="G509" s="118"/>
      <c r="J509" s="119"/>
      <c r="K509" s="119"/>
    </row>
    <row r="510" ht="15.75" customHeight="1">
      <c r="G510" s="118"/>
      <c r="J510" s="119"/>
      <c r="K510" s="119"/>
    </row>
    <row r="511" ht="15.75" customHeight="1">
      <c r="G511" s="118"/>
      <c r="J511" s="119"/>
      <c r="K511" s="119"/>
    </row>
    <row r="512" ht="15.75" customHeight="1">
      <c r="G512" s="118"/>
      <c r="J512" s="119"/>
      <c r="K512" s="119"/>
    </row>
    <row r="513" ht="15.75" customHeight="1">
      <c r="G513" s="118"/>
      <c r="J513" s="119"/>
      <c r="K513" s="119"/>
    </row>
    <row r="514" ht="15.75" customHeight="1">
      <c r="G514" s="118"/>
      <c r="J514" s="119"/>
      <c r="K514" s="119"/>
    </row>
    <row r="515" ht="15.75" customHeight="1">
      <c r="G515" s="118"/>
      <c r="J515" s="119"/>
      <c r="K515" s="119"/>
    </row>
    <row r="516" ht="15.75" customHeight="1">
      <c r="G516" s="118"/>
      <c r="J516" s="119"/>
      <c r="K516" s="119"/>
    </row>
    <row r="517" ht="15.75" customHeight="1">
      <c r="G517" s="118"/>
      <c r="J517" s="119"/>
      <c r="K517" s="119"/>
    </row>
    <row r="518" ht="15.75" customHeight="1">
      <c r="G518" s="118"/>
      <c r="J518" s="119"/>
      <c r="K518" s="119"/>
    </row>
    <row r="519" ht="15.75" customHeight="1">
      <c r="G519" s="118"/>
      <c r="J519" s="119"/>
      <c r="K519" s="119"/>
    </row>
    <row r="520" ht="15.75" customHeight="1">
      <c r="G520" s="118"/>
      <c r="J520" s="119"/>
      <c r="K520" s="119"/>
    </row>
    <row r="521" ht="15.75" customHeight="1">
      <c r="G521" s="118"/>
      <c r="J521" s="119"/>
      <c r="K521" s="119"/>
    </row>
    <row r="522" ht="15.75" customHeight="1">
      <c r="G522" s="118"/>
      <c r="J522" s="119"/>
      <c r="K522" s="119"/>
    </row>
    <row r="523" ht="15.75" customHeight="1">
      <c r="G523" s="118"/>
      <c r="J523" s="119"/>
      <c r="K523" s="119"/>
    </row>
    <row r="524" ht="15.75" customHeight="1">
      <c r="G524" s="118"/>
      <c r="J524" s="119"/>
      <c r="K524" s="119"/>
    </row>
    <row r="525" ht="15.75" customHeight="1">
      <c r="G525" s="118"/>
      <c r="J525" s="119"/>
      <c r="K525" s="119"/>
    </row>
    <row r="526" ht="15.75" customHeight="1">
      <c r="G526" s="118"/>
      <c r="J526" s="119"/>
      <c r="K526" s="119"/>
    </row>
    <row r="527" ht="15.75" customHeight="1">
      <c r="G527" s="118"/>
      <c r="J527" s="119"/>
      <c r="K527" s="119"/>
    </row>
    <row r="528" ht="15.75" customHeight="1">
      <c r="G528" s="118"/>
      <c r="J528" s="119"/>
      <c r="K528" s="119"/>
    </row>
    <row r="529" ht="15.75" customHeight="1">
      <c r="G529" s="118"/>
      <c r="J529" s="119"/>
      <c r="K529" s="119"/>
    </row>
    <row r="530" ht="15.75" customHeight="1">
      <c r="G530" s="118"/>
      <c r="J530" s="119"/>
      <c r="K530" s="119"/>
    </row>
    <row r="531" ht="15.75" customHeight="1">
      <c r="G531" s="118"/>
      <c r="J531" s="119"/>
      <c r="K531" s="119"/>
    </row>
    <row r="532" ht="15.75" customHeight="1">
      <c r="G532" s="118"/>
      <c r="J532" s="119"/>
      <c r="K532" s="119"/>
    </row>
    <row r="533" ht="15.75" customHeight="1">
      <c r="G533" s="118"/>
      <c r="J533" s="119"/>
      <c r="K533" s="119"/>
    </row>
    <row r="534" ht="15.75" customHeight="1">
      <c r="G534" s="118"/>
      <c r="J534" s="119"/>
      <c r="K534" s="119"/>
    </row>
    <row r="535" ht="15.75" customHeight="1">
      <c r="G535" s="118"/>
      <c r="J535" s="119"/>
      <c r="K535" s="119"/>
    </row>
    <row r="536" ht="15.75" customHeight="1">
      <c r="G536" s="118"/>
      <c r="J536" s="119"/>
      <c r="K536" s="119"/>
    </row>
    <row r="537" ht="15.75" customHeight="1">
      <c r="G537" s="118"/>
      <c r="J537" s="119"/>
      <c r="K537" s="119"/>
    </row>
    <row r="538" ht="15.75" customHeight="1">
      <c r="G538" s="118"/>
      <c r="J538" s="119"/>
      <c r="K538" s="119"/>
    </row>
    <row r="539" ht="15.75" customHeight="1">
      <c r="G539" s="118"/>
      <c r="J539" s="119"/>
      <c r="K539" s="119"/>
    </row>
    <row r="540" ht="15.75" customHeight="1">
      <c r="G540" s="118"/>
      <c r="J540" s="119"/>
      <c r="K540" s="119"/>
    </row>
    <row r="541" ht="15.75" customHeight="1">
      <c r="G541" s="118"/>
      <c r="J541" s="119"/>
      <c r="K541" s="119"/>
    </row>
    <row r="542" ht="15.75" customHeight="1">
      <c r="G542" s="118"/>
      <c r="J542" s="119"/>
      <c r="K542" s="119"/>
    </row>
    <row r="543" ht="15.75" customHeight="1">
      <c r="G543" s="118"/>
      <c r="J543" s="119"/>
      <c r="K543" s="119"/>
    </row>
    <row r="544" ht="15.75" customHeight="1">
      <c r="G544" s="118"/>
      <c r="J544" s="119"/>
      <c r="K544" s="119"/>
    </row>
    <row r="545" ht="15.75" customHeight="1">
      <c r="G545" s="118"/>
      <c r="J545" s="119"/>
      <c r="K545" s="119"/>
    </row>
    <row r="546" ht="15.75" customHeight="1">
      <c r="G546" s="118"/>
      <c r="J546" s="119"/>
      <c r="K546" s="119"/>
    </row>
    <row r="547" ht="15.75" customHeight="1">
      <c r="G547" s="118"/>
      <c r="J547" s="119"/>
      <c r="K547" s="119"/>
    </row>
    <row r="548" ht="15.75" customHeight="1">
      <c r="G548" s="118"/>
      <c r="J548" s="119"/>
      <c r="K548" s="119"/>
    </row>
    <row r="549" ht="15.75" customHeight="1">
      <c r="G549" s="118"/>
      <c r="J549" s="119"/>
      <c r="K549" s="119"/>
    </row>
    <row r="550" ht="15.75" customHeight="1">
      <c r="G550" s="118"/>
      <c r="J550" s="119"/>
      <c r="K550" s="119"/>
    </row>
    <row r="551" ht="15.75" customHeight="1">
      <c r="G551" s="118"/>
      <c r="J551" s="119"/>
      <c r="K551" s="119"/>
    </row>
    <row r="552" ht="15.75" customHeight="1">
      <c r="G552" s="118"/>
      <c r="J552" s="119"/>
      <c r="K552" s="119"/>
    </row>
    <row r="553" ht="15.75" customHeight="1">
      <c r="G553" s="118"/>
      <c r="J553" s="119"/>
      <c r="K553" s="119"/>
    </row>
    <row r="554" ht="15.75" customHeight="1">
      <c r="G554" s="118"/>
      <c r="J554" s="119"/>
      <c r="K554" s="119"/>
    </row>
    <row r="555" ht="15.75" customHeight="1">
      <c r="G555" s="118"/>
      <c r="J555" s="119"/>
      <c r="K555" s="119"/>
    </row>
    <row r="556" ht="15.75" customHeight="1">
      <c r="G556" s="118"/>
      <c r="J556" s="119"/>
      <c r="K556" s="119"/>
    </row>
    <row r="557" ht="15.75" customHeight="1">
      <c r="G557" s="118"/>
      <c r="J557" s="119"/>
      <c r="K557" s="119"/>
    </row>
    <row r="558" ht="15.75" customHeight="1">
      <c r="G558" s="118"/>
      <c r="J558" s="119"/>
      <c r="K558" s="119"/>
    </row>
    <row r="559" ht="15.75" customHeight="1">
      <c r="G559" s="118"/>
      <c r="J559" s="119"/>
      <c r="K559" s="119"/>
    </row>
    <row r="560" ht="15.75" customHeight="1">
      <c r="G560" s="118"/>
      <c r="J560" s="119"/>
      <c r="K560" s="119"/>
    </row>
    <row r="561" ht="15.75" customHeight="1">
      <c r="G561" s="118"/>
      <c r="J561" s="119"/>
      <c r="K561" s="119"/>
    </row>
    <row r="562" ht="15.75" customHeight="1">
      <c r="G562" s="118"/>
      <c r="J562" s="119"/>
      <c r="K562" s="119"/>
    </row>
    <row r="563" ht="15.75" customHeight="1">
      <c r="G563" s="118"/>
      <c r="J563" s="119"/>
      <c r="K563" s="119"/>
    </row>
    <row r="564" ht="15.75" customHeight="1">
      <c r="G564" s="118"/>
      <c r="J564" s="119"/>
      <c r="K564" s="119"/>
    </row>
    <row r="565" ht="15.75" customHeight="1">
      <c r="G565" s="118"/>
      <c r="J565" s="119"/>
      <c r="K565" s="119"/>
    </row>
    <row r="566" ht="15.75" customHeight="1">
      <c r="G566" s="118"/>
      <c r="J566" s="119"/>
      <c r="K566" s="119"/>
    </row>
    <row r="567" ht="15.75" customHeight="1">
      <c r="G567" s="118"/>
      <c r="J567" s="119"/>
      <c r="K567" s="119"/>
    </row>
    <row r="568" ht="15.75" customHeight="1">
      <c r="G568" s="118"/>
      <c r="J568" s="119"/>
      <c r="K568" s="119"/>
    </row>
    <row r="569" ht="15.75" customHeight="1">
      <c r="G569" s="118"/>
      <c r="J569" s="119"/>
      <c r="K569" s="119"/>
    </row>
    <row r="570" ht="15.75" customHeight="1">
      <c r="G570" s="118"/>
      <c r="J570" s="119"/>
      <c r="K570" s="119"/>
    </row>
    <row r="571" ht="15.75" customHeight="1">
      <c r="G571" s="118"/>
      <c r="J571" s="119"/>
      <c r="K571" s="119"/>
    </row>
    <row r="572" ht="15.75" customHeight="1">
      <c r="G572" s="118"/>
      <c r="J572" s="119"/>
      <c r="K572" s="119"/>
    </row>
    <row r="573" ht="15.75" customHeight="1">
      <c r="G573" s="118"/>
      <c r="J573" s="119"/>
      <c r="K573" s="119"/>
    </row>
    <row r="574" ht="15.75" customHeight="1">
      <c r="G574" s="118"/>
      <c r="J574" s="119"/>
      <c r="K574" s="119"/>
    </row>
    <row r="575" ht="15.75" customHeight="1">
      <c r="G575" s="118"/>
      <c r="J575" s="119"/>
      <c r="K575" s="119"/>
    </row>
    <row r="576" ht="15.75" customHeight="1">
      <c r="G576" s="118"/>
      <c r="J576" s="119"/>
      <c r="K576" s="119"/>
    </row>
    <row r="577" ht="15.75" customHeight="1">
      <c r="G577" s="118"/>
      <c r="J577" s="119"/>
      <c r="K577" s="119"/>
    </row>
    <row r="578" ht="15.75" customHeight="1">
      <c r="G578" s="118"/>
      <c r="J578" s="119"/>
      <c r="K578" s="119"/>
    </row>
    <row r="579" ht="15.75" customHeight="1">
      <c r="G579" s="118"/>
      <c r="J579" s="119"/>
      <c r="K579" s="119"/>
    </row>
    <row r="580" ht="15.75" customHeight="1">
      <c r="G580" s="118"/>
      <c r="J580" s="119"/>
      <c r="K580" s="119"/>
    </row>
    <row r="581" ht="15.75" customHeight="1">
      <c r="G581" s="118"/>
      <c r="J581" s="119"/>
      <c r="K581" s="119"/>
    </row>
    <row r="582" ht="15.75" customHeight="1">
      <c r="G582" s="118"/>
      <c r="J582" s="119"/>
      <c r="K582" s="119"/>
    </row>
    <row r="583" ht="15.75" customHeight="1">
      <c r="G583" s="118"/>
      <c r="J583" s="119"/>
      <c r="K583" s="119"/>
    </row>
    <row r="584" ht="15.75" customHeight="1">
      <c r="G584" s="118"/>
      <c r="J584" s="119"/>
      <c r="K584" s="119"/>
    </row>
    <row r="585" ht="15.75" customHeight="1">
      <c r="G585" s="118"/>
      <c r="J585" s="119"/>
      <c r="K585" s="119"/>
    </row>
    <row r="586" ht="15.75" customHeight="1">
      <c r="G586" s="118"/>
      <c r="J586" s="119"/>
      <c r="K586" s="119"/>
    </row>
    <row r="587" ht="15.75" customHeight="1">
      <c r="G587" s="118"/>
      <c r="J587" s="119"/>
      <c r="K587" s="119"/>
    </row>
    <row r="588" ht="15.75" customHeight="1">
      <c r="G588" s="118"/>
      <c r="J588" s="119"/>
      <c r="K588" s="119"/>
    </row>
    <row r="589" ht="15.75" customHeight="1">
      <c r="G589" s="118"/>
      <c r="J589" s="119"/>
      <c r="K589" s="119"/>
    </row>
    <row r="590" ht="15.75" customHeight="1">
      <c r="G590" s="118"/>
      <c r="J590" s="119"/>
      <c r="K590" s="119"/>
    </row>
    <row r="591" ht="15.75" customHeight="1">
      <c r="G591" s="118"/>
      <c r="J591" s="119"/>
      <c r="K591" s="119"/>
    </row>
    <row r="592" ht="15.75" customHeight="1">
      <c r="G592" s="118"/>
      <c r="J592" s="119"/>
      <c r="K592" s="119"/>
    </row>
    <row r="593" ht="15.75" customHeight="1">
      <c r="G593" s="118"/>
      <c r="J593" s="119"/>
      <c r="K593" s="119"/>
    </row>
    <row r="594" ht="15.75" customHeight="1">
      <c r="G594" s="118"/>
      <c r="J594" s="119"/>
      <c r="K594" s="119"/>
    </row>
    <row r="595" ht="15.75" customHeight="1">
      <c r="G595" s="118"/>
      <c r="J595" s="119"/>
      <c r="K595" s="119"/>
    </row>
    <row r="596" ht="15.75" customHeight="1">
      <c r="G596" s="118"/>
      <c r="J596" s="119"/>
      <c r="K596" s="119"/>
    </row>
    <row r="597" ht="15.75" customHeight="1">
      <c r="G597" s="118"/>
      <c r="J597" s="119"/>
      <c r="K597" s="119"/>
    </row>
    <row r="598" ht="15.75" customHeight="1">
      <c r="G598" s="118"/>
      <c r="J598" s="119"/>
      <c r="K598" s="119"/>
    </row>
    <row r="599" ht="15.75" customHeight="1">
      <c r="G599" s="118"/>
      <c r="J599" s="119"/>
      <c r="K599" s="119"/>
    </row>
    <row r="600" ht="15.75" customHeight="1">
      <c r="G600" s="118"/>
      <c r="J600" s="119"/>
      <c r="K600" s="119"/>
    </row>
    <row r="601" ht="15.75" customHeight="1">
      <c r="G601" s="118"/>
      <c r="J601" s="119"/>
      <c r="K601" s="119"/>
    </row>
    <row r="602" ht="15.75" customHeight="1">
      <c r="G602" s="118"/>
      <c r="J602" s="119"/>
      <c r="K602" s="119"/>
    </row>
    <row r="603" ht="15.75" customHeight="1">
      <c r="G603" s="118"/>
      <c r="J603" s="119"/>
      <c r="K603" s="119"/>
    </row>
    <row r="604" ht="15.75" customHeight="1">
      <c r="G604" s="118"/>
      <c r="J604" s="119"/>
      <c r="K604" s="119"/>
    </row>
    <row r="605" ht="15.75" customHeight="1">
      <c r="G605" s="118"/>
      <c r="J605" s="119"/>
      <c r="K605" s="119"/>
    </row>
    <row r="606" ht="15.75" customHeight="1">
      <c r="G606" s="118"/>
      <c r="J606" s="119"/>
      <c r="K606" s="119"/>
    </row>
    <row r="607" ht="15.75" customHeight="1">
      <c r="G607" s="118"/>
      <c r="J607" s="119"/>
      <c r="K607" s="119"/>
    </row>
    <row r="608" ht="15.75" customHeight="1">
      <c r="G608" s="118"/>
      <c r="J608" s="119"/>
      <c r="K608" s="119"/>
    </row>
    <row r="609" ht="15.75" customHeight="1">
      <c r="G609" s="118"/>
      <c r="J609" s="119"/>
      <c r="K609" s="119"/>
    </row>
    <row r="610" ht="15.75" customHeight="1">
      <c r="G610" s="118"/>
      <c r="J610" s="119"/>
      <c r="K610" s="119"/>
    </row>
    <row r="611" ht="15.75" customHeight="1">
      <c r="G611" s="118"/>
      <c r="J611" s="119"/>
      <c r="K611" s="119"/>
    </row>
    <row r="612" ht="15.75" customHeight="1">
      <c r="G612" s="118"/>
      <c r="J612" s="119"/>
      <c r="K612" s="119"/>
    </row>
    <row r="613" ht="15.75" customHeight="1">
      <c r="G613" s="118"/>
      <c r="J613" s="119"/>
      <c r="K613" s="119"/>
    </row>
    <row r="614" ht="15.75" customHeight="1">
      <c r="G614" s="118"/>
      <c r="J614" s="119"/>
      <c r="K614" s="119"/>
    </row>
    <row r="615" ht="15.75" customHeight="1">
      <c r="G615" s="118"/>
      <c r="J615" s="119"/>
      <c r="K615" s="119"/>
    </row>
    <row r="616" ht="15.75" customHeight="1">
      <c r="G616" s="118"/>
      <c r="J616" s="119"/>
      <c r="K616" s="119"/>
    </row>
    <row r="617" ht="15.75" customHeight="1">
      <c r="G617" s="118"/>
      <c r="J617" s="119"/>
      <c r="K617" s="119"/>
    </row>
    <row r="618" ht="15.75" customHeight="1">
      <c r="G618" s="118"/>
      <c r="J618" s="119"/>
      <c r="K618" s="119"/>
    </row>
    <row r="619" ht="15.75" customHeight="1">
      <c r="G619" s="118"/>
      <c r="J619" s="119"/>
      <c r="K619" s="119"/>
    </row>
    <row r="620" ht="15.75" customHeight="1">
      <c r="G620" s="118"/>
      <c r="J620" s="119"/>
      <c r="K620" s="119"/>
    </row>
    <row r="621" ht="15.75" customHeight="1">
      <c r="G621" s="118"/>
      <c r="J621" s="119"/>
      <c r="K621" s="119"/>
    </row>
    <row r="622" ht="15.75" customHeight="1">
      <c r="G622" s="118"/>
      <c r="J622" s="119"/>
      <c r="K622" s="119"/>
    </row>
    <row r="623" ht="15.75" customHeight="1">
      <c r="G623" s="118"/>
      <c r="J623" s="119"/>
      <c r="K623" s="119"/>
    </row>
    <row r="624" ht="15.75" customHeight="1">
      <c r="G624" s="118"/>
      <c r="J624" s="119"/>
      <c r="K624" s="119"/>
    </row>
    <row r="625" ht="15.75" customHeight="1">
      <c r="G625" s="118"/>
      <c r="J625" s="119"/>
      <c r="K625" s="119"/>
    </row>
    <row r="626" ht="15.75" customHeight="1">
      <c r="G626" s="118"/>
      <c r="J626" s="119"/>
      <c r="K626" s="119"/>
    </row>
    <row r="627" ht="15.75" customHeight="1">
      <c r="G627" s="118"/>
      <c r="J627" s="119"/>
      <c r="K627" s="119"/>
    </row>
    <row r="628" ht="15.75" customHeight="1">
      <c r="G628" s="118"/>
      <c r="J628" s="119"/>
      <c r="K628" s="119"/>
    </row>
    <row r="629" ht="15.75" customHeight="1">
      <c r="G629" s="118"/>
      <c r="J629" s="119"/>
      <c r="K629" s="119"/>
    </row>
    <row r="630" ht="15.75" customHeight="1">
      <c r="G630" s="118"/>
      <c r="J630" s="119"/>
      <c r="K630" s="119"/>
    </row>
    <row r="631" ht="15.75" customHeight="1">
      <c r="G631" s="118"/>
      <c r="J631" s="119"/>
      <c r="K631" s="119"/>
    </row>
    <row r="632" ht="15.75" customHeight="1">
      <c r="G632" s="118"/>
      <c r="J632" s="119"/>
      <c r="K632" s="119"/>
    </row>
    <row r="633" ht="15.75" customHeight="1">
      <c r="G633" s="118"/>
      <c r="J633" s="119"/>
      <c r="K633" s="119"/>
    </row>
    <row r="634" ht="15.75" customHeight="1">
      <c r="G634" s="118"/>
      <c r="J634" s="119"/>
      <c r="K634" s="119"/>
    </row>
    <row r="635" ht="15.75" customHeight="1">
      <c r="G635" s="118"/>
      <c r="J635" s="119"/>
      <c r="K635" s="119"/>
    </row>
    <row r="636" ht="15.75" customHeight="1">
      <c r="G636" s="118"/>
      <c r="J636" s="119"/>
      <c r="K636" s="119"/>
    </row>
    <row r="637" ht="15.75" customHeight="1">
      <c r="G637" s="118"/>
      <c r="J637" s="119"/>
      <c r="K637" s="119"/>
    </row>
    <row r="638" ht="15.75" customHeight="1">
      <c r="G638" s="118"/>
      <c r="J638" s="119"/>
      <c r="K638" s="119"/>
    </row>
    <row r="639" ht="15.75" customHeight="1">
      <c r="G639" s="118"/>
      <c r="J639" s="119"/>
      <c r="K639" s="119"/>
    </row>
    <row r="640" ht="15.75" customHeight="1">
      <c r="G640" s="118"/>
      <c r="J640" s="119"/>
      <c r="K640" s="119"/>
    </row>
    <row r="641" ht="15.75" customHeight="1">
      <c r="G641" s="118"/>
      <c r="J641" s="119"/>
      <c r="K641" s="119"/>
    </row>
    <row r="642" ht="15.75" customHeight="1">
      <c r="G642" s="118"/>
      <c r="J642" s="119"/>
      <c r="K642" s="119"/>
    </row>
    <row r="643" ht="15.75" customHeight="1">
      <c r="G643" s="118"/>
      <c r="J643" s="119"/>
      <c r="K643" s="119"/>
    </row>
    <row r="644" ht="15.75" customHeight="1">
      <c r="G644" s="118"/>
      <c r="J644" s="119"/>
      <c r="K644" s="119"/>
    </row>
    <row r="645" ht="15.75" customHeight="1">
      <c r="G645" s="118"/>
      <c r="J645" s="119"/>
      <c r="K645" s="119"/>
    </row>
    <row r="646" ht="15.75" customHeight="1">
      <c r="G646" s="118"/>
      <c r="J646" s="119"/>
      <c r="K646" s="119"/>
    </row>
    <row r="647" ht="15.75" customHeight="1">
      <c r="G647" s="118"/>
      <c r="J647" s="119"/>
      <c r="K647" s="119"/>
    </row>
    <row r="648" ht="15.75" customHeight="1">
      <c r="G648" s="118"/>
      <c r="J648" s="119"/>
      <c r="K648" s="119"/>
    </row>
    <row r="649" ht="15.75" customHeight="1">
      <c r="G649" s="118"/>
      <c r="J649" s="119"/>
      <c r="K649" s="119"/>
    </row>
    <row r="650" ht="15.75" customHeight="1">
      <c r="G650" s="118"/>
      <c r="J650" s="119"/>
      <c r="K650" s="119"/>
    </row>
    <row r="651" ht="15.75" customHeight="1">
      <c r="G651" s="118"/>
      <c r="J651" s="119"/>
      <c r="K651" s="119"/>
    </row>
    <row r="652" ht="15.75" customHeight="1">
      <c r="G652" s="118"/>
      <c r="J652" s="119"/>
      <c r="K652" s="119"/>
    </row>
    <row r="653" ht="15.75" customHeight="1">
      <c r="G653" s="118"/>
      <c r="J653" s="119"/>
      <c r="K653" s="119"/>
    </row>
    <row r="654" ht="15.75" customHeight="1">
      <c r="G654" s="118"/>
      <c r="J654" s="119"/>
      <c r="K654" s="119"/>
    </row>
    <row r="655" ht="15.75" customHeight="1">
      <c r="G655" s="118"/>
      <c r="J655" s="119"/>
      <c r="K655" s="119"/>
    </row>
    <row r="656" ht="15.75" customHeight="1">
      <c r="G656" s="118"/>
      <c r="J656" s="119"/>
      <c r="K656" s="119"/>
    </row>
    <row r="657" ht="15.75" customHeight="1">
      <c r="G657" s="118"/>
      <c r="J657" s="119"/>
      <c r="K657" s="119"/>
    </row>
    <row r="658" ht="15.75" customHeight="1">
      <c r="G658" s="118"/>
      <c r="J658" s="119"/>
      <c r="K658" s="119"/>
    </row>
    <row r="659" ht="15.75" customHeight="1">
      <c r="G659" s="118"/>
      <c r="J659" s="119"/>
      <c r="K659" s="119"/>
    </row>
    <row r="660" ht="15.75" customHeight="1">
      <c r="G660" s="118"/>
      <c r="J660" s="119"/>
      <c r="K660" s="119"/>
    </row>
    <row r="661" ht="15.75" customHeight="1">
      <c r="G661" s="118"/>
      <c r="J661" s="119"/>
      <c r="K661" s="119"/>
    </row>
    <row r="662" ht="15.75" customHeight="1">
      <c r="G662" s="118"/>
      <c r="J662" s="119"/>
      <c r="K662" s="119"/>
    </row>
    <row r="663" ht="15.75" customHeight="1">
      <c r="G663" s="118"/>
      <c r="J663" s="119"/>
      <c r="K663" s="119"/>
    </row>
    <row r="664" ht="15.75" customHeight="1">
      <c r="G664" s="118"/>
      <c r="J664" s="119"/>
      <c r="K664" s="119"/>
    </row>
    <row r="665" ht="15.75" customHeight="1">
      <c r="G665" s="118"/>
      <c r="J665" s="119"/>
      <c r="K665" s="119"/>
    </row>
    <row r="666" ht="15.75" customHeight="1">
      <c r="G666" s="118"/>
      <c r="J666" s="119"/>
      <c r="K666" s="119"/>
    </row>
    <row r="667" ht="15.75" customHeight="1">
      <c r="G667" s="118"/>
      <c r="J667" s="119"/>
      <c r="K667" s="119"/>
    </row>
    <row r="668" ht="15.75" customHeight="1">
      <c r="G668" s="118"/>
      <c r="J668" s="119"/>
      <c r="K668" s="119"/>
    </row>
    <row r="669" ht="15.75" customHeight="1">
      <c r="G669" s="118"/>
      <c r="J669" s="119"/>
      <c r="K669" s="119"/>
    </row>
    <row r="670" ht="15.75" customHeight="1">
      <c r="G670" s="118"/>
      <c r="J670" s="119"/>
      <c r="K670" s="119"/>
    </row>
    <row r="671" ht="15.75" customHeight="1">
      <c r="G671" s="118"/>
      <c r="J671" s="119"/>
      <c r="K671" s="119"/>
    </row>
    <row r="672" ht="15.75" customHeight="1">
      <c r="G672" s="118"/>
      <c r="J672" s="119"/>
      <c r="K672" s="119"/>
    </row>
    <row r="673" ht="15.75" customHeight="1">
      <c r="G673" s="118"/>
      <c r="J673" s="119"/>
      <c r="K673" s="119"/>
    </row>
    <row r="674" ht="15.75" customHeight="1">
      <c r="G674" s="118"/>
      <c r="J674" s="119"/>
      <c r="K674" s="119"/>
    </row>
    <row r="675" ht="15.75" customHeight="1">
      <c r="G675" s="118"/>
      <c r="J675" s="119"/>
      <c r="K675" s="119"/>
    </row>
    <row r="676" ht="15.75" customHeight="1">
      <c r="G676" s="118"/>
      <c r="J676" s="119"/>
      <c r="K676" s="119"/>
    </row>
    <row r="677" ht="15.75" customHeight="1">
      <c r="G677" s="118"/>
      <c r="J677" s="119"/>
      <c r="K677" s="119"/>
    </row>
    <row r="678" ht="15.75" customHeight="1">
      <c r="G678" s="118"/>
      <c r="J678" s="119"/>
      <c r="K678" s="119"/>
    </row>
    <row r="679" ht="15.75" customHeight="1">
      <c r="G679" s="118"/>
      <c r="J679" s="119"/>
      <c r="K679" s="119"/>
    </row>
    <row r="680" ht="15.75" customHeight="1">
      <c r="G680" s="118"/>
      <c r="J680" s="119"/>
      <c r="K680" s="119"/>
    </row>
    <row r="681" ht="15.75" customHeight="1">
      <c r="G681" s="118"/>
      <c r="J681" s="119"/>
      <c r="K681" s="119"/>
    </row>
    <row r="682" ht="15.75" customHeight="1">
      <c r="G682" s="118"/>
      <c r="J682" s="119"/>
      <c r="K682" s="119"/>
    </row>
    <row r="683" ht="15.75" customHeight="1">
      <c r="G683" s="118"/>
      <c r="J683" s="119"/>
      <c r="K683" s="119"/>
    </row>
    <row r="684" ht="15.75" customHeight="1">
      <c r="G684" s="118"/>
      <c r="J684" s="119"/>
      <c r="K684" s="119"/>
    </row>
    <row r="685" ht="15.75" customHeight="1">
      <c r="G685" s="118"/>
      <c r="J685" s="119"/>
      <c r="K685" s="119"/>
    </row>
    <row r="686" ht="15.75" customHeight="1">
      <c r="G686" s="118"/>
      <c r="J686" s="119"/>
      <c r="K686" s="119"/>
    </row>
    <row r="687" ht="15.75" customHeight="1">
      <c r="G687" s="118"/>
      <c r="J687" s="119"/>
      <c r="K687" s="119"/>
    </row>
    <row r="688" ht="15.75" customHeight="1">
      <c r="G688" s="118"/>
      <c r="J688" s="119"/>
      <c r="K688" s="119"/>
    </row>
    <row r="689" ht="15.75" customHeight="1">
      <c r="G689" s="118"/>
      <c r="J689" s="119"/>
      <c r="K689" s="119"/>
    </row>
    <row r="690" ht="15.75" customHeight="1">
      <c r="G690" s="118"/>
      <c r="J690" s="119"/>
      <c r="K690" s="119"/>
    </row>
    <row r="691" ht="15.75" customHeight="1">
      <c r="G691" s="118"/>
      <c r="J691" s="119"/>
      <c r="K691" s="119"/>
    </row>
    <row r="692" ht="15.75" customHeight="1">
      <c r="G692" s="118"/>
      <c r="J692" s="119"/>
      <c r="K692" s="119"/>
    </row>
    <row r="693" ht="15.75" customHeight="1">
      <c r="G693" s="118"/>
      <c r="J693" s="119"/>
      <c r="K693" s="119"/>
    </row>
    <row r="694" ht="15.75" customHeight="1">
      <c r="G694" s="118"/>
      <c r="J694" s="119"/>
      <c r="K694" s="119"/>
    </row>
    <row r="695" ht="15.75" customHeight="1">
      <c r="G695" s="118"/>
      <c r="J695" s="119"/>
      <c r="K695" s="119"/>
    </row>
    <row r="696" ht="15.75" customHeight="1">
      <c r="G696" s="118"/>
      <c r="J696" s="119"/>
      <c r="K696" s="119"/>
    </row>
    <row r="697" ht="15.75" customHeight="1">
      <c r="G697" s="118"/>
      <c r="J697" s="119"/>
      <c r="K697" s="119"/>
    </row>
    <row r="698" ht="15.75" customHeight="1">
      <c r="G698" s="118"/>
      <c r="J698" s="119"/>
      <c r="K698" s="119"/>
    </row>
    <row r="699" ht="15.75" customHeight="1">
      <c r="G699" s="118"/>
      <c r="J699" s="119"/>
      <c r="K699" s="119"/>
    </row>
    <row r="700" ht="15.75" customHeight="1">
      <c r="G700" s="118"/>
      <c r="J700" s="119"/>
      <c r="K700" s="119"/>
    </row>
    <row r="701" ht="15.75" customHeight="1">
      <c r="G701" s="118"/>
      <c r="J701" s="119"/>
      <c r="K701" s="119"/>
    </row>
    <row r="702" ht="15.75" customHeight="1">
      <c r="G702" s="118"/>
      <c r="J702" s="119"/>
      <c r="K702" s="119"/>
    </row>
    <row r="703" ht="15.75" customHeight="1">
      <c r="G703" s="118"/>
      <c r="J703" s="119"/>
      <c r="K703" s="119"/>
    </row>
    <row r="704" ht="15.75" customHeight="1">
      <c r="G704" s="118"/>
      <c r="J704" s="119"/>
      <c r="K704" s="119"/>
    </row>
    <row r="705" ht="15.75" customHeight="1">
      <c r="G705" s="118"/>
      <c r="J705" s="119"/>
      <c r="K705" s="119"/>
    </row>
    <row r="706" ht="15.75" customHeight="1">
      <c r="G706" s="118"/>
      <c r="J706" s="119"/>
      <c r="K706" s="119"/>
    </row>
    <row r="707" ht="15.75" customHeight="1">
      <c r="G707" s="118"/>
      <c r="J707" s="119"/>
      <c r="K707" s="119"/>
    </row>
    <row r="708" ht="15.75" customHeight="1">
      <c r="G708" s="118"/>
      <c r="J708" s="119"/>
      <c r="K708" s="119"/>
    </row>
    <row r="709" ht="15.75" customHeight="1">
      <c r="G709" s="118"/>
      <c r="J709" s="119"/>
      <c r="K709" s="119"/>
    </row>
    <row r="710" ht="15.75" customHeight="1">
      <c r="G710" s="118"/>
      <c r="J710" s="119"/>
      <c r="K710" s="119"/>
    </row>
    <row r="711" ht="15.75" customHeight="1">
      <c r="G711" s="118"/>
      <c r="J711" s="119"/>
      <c r="K711" s="119"/>
    </row>
    <row r="712" ht="15.75" customHeight="1">
      <c r="G712" s="118"/>
      <c r="J712" s="119"/>
      <c r="K712" s="119"/>
    </row>
    <row r="713" ht="15.75" customHeight="1">
      <c r="G713" s="118"/>
      <c r="J713" s="119"/>
      <c r="K713" s="119"/>
    </row>
    <row r="714" ht="15.75" customHeight="1">
      <c r="G714" s="118"/>
      <c r="J714" s="119"/>
      <c r="K714" s="119"/>
    </row>
    <row r="715" ht="15.75" customHeight="1">
      <c r="G715" s="118"/>
      <c r="J715" s="119"/>
      <c r="K715" s="119"/>
    </row>
    <row r="716" ht="15.75" customHeight="1">
      <c r="G716" s="118"/>
      <c r="J716" s="119"/>
      <c r="K716" s="119"/>
    </row>
    <row r="717" ht="15.75" customHeight="1">
      <c r="G717" s="118"/>
      <c r="J717" s="119"/>
      <c r="K717" s="119"/>
    </row>
    <row r="718" ht="15.75" customHeight="1">
      <c r="G718" s="118"/>
      <c r="J718" s="119"/>
      <c r="K718" s="119"/>
    </row>
    <row r="719" ht="15.75" customHeight="1">
      <c r="G719" s="118"/>
      <c r="J719" s="119"/>
      <c r="K719" s="119"/>
    </row>
    <row r="720" ht="15.75" customHeight="1">
      <c r="G720" s="118"/>
      <c r="J720" s="119"/>
      <c r="K720" s="119"/>
    </row>
    <row r="721" ht="15.75" customHeight="1">
      <c r="G721" s="118"/>
      <c r="J721" s="119"/>
      <c r="K721" s="119"/>
    </row>
    <row r="722" ht="15.75" customHeight="1">
      <c r="G722" s="118"/>
      <c r="J722" s="119"/>
      <c r="K722" s="119"/>
    </row>
    <row r="723" ht="15.75" customHeight="1">
      <c r="G723" s="118"/>
      <c r="J723" s="119"/>
      <c r="K723" s="119"/>
    </row>
    <row r="724" ht="15.75" customHeight="1">
      <c r="G724" s="118"/>
      <c r="J724" s="119"/>
      <c r="K724" s="119"/>
    </row>
    <row r="725" ht="15.75" customHeight="1">
      <c r="G725" s="118"/>
      <c r="J725" s="119"/>
      <c r="K725" s="119"/>
    </row>
    <row r="726" ht="15.75" customHeight="1">
      <c r="G726" s="118"/>
      <c r="J726" s="119"/>
      <c r="K726" s="119"/>
    </row>
    <row r="727" ht="15.75" customHeight="1">
      <c r="G727" s="118"/>
      <c r="J727" s="119"/>
      <c r="K727" s="119"/>
    </row>
    <row r="728" ht="15.75" customHeight="1">
      <c r="G728" s="118"/>
      <c r="J728" s="119"/>
      <c r="K728" s="119"/>
    </row>
    <row r="729" ht="15.75" customHeight="1">
      <c r="G729" s="118"/>
      <c r="J729" s="119"/>
      <c r="K729" s="119"/>
    </row>
    <row r="730" ht="15.75" customHeight="1">
      <c r="G730" s="118"/>
      <c r="J730" s="119"/>
      <c r="K730" s="119"/>
    </row>
    <row r="731" ht="15.75" customHeight="1">
      <c r="G731" s="118"/>
      <c r="J731" s="119"/>
      <c r="K731" s="119"/>
    </row>
    <row r="732" ht="15.75" customHeight="1">
      <c r="G732" s="118"/>
      <c r="J732" s="119"/>
      <c r="K732" s="119"/>
    </row>
    <row r="733" ht="15.75" customHeight="1">
      <c r="G733" s="118"/>
      <c r="J733" s="119"/>
      <c r="K733" s="119"/>
    </row>
    <row r="734" ht="15.75" customHeight="1">
      <c r="G734" s="118"/>
      <c r="J734" s="119"/>
      <c r="K734" s="119"/>
    </row>
    <row r="735" ht="15.75" customHeight="1">
      <c r="G735" s="118"/>
      <c r="J735" s="119"/>
      <c r="K735" s="119"/>
    </row>
    <row r="736" ht="15.75" customHeight="1">
      <c r="G736" s="118"/>
      <c r="J736" s="119"/>
      <c r="K736" s="119"/>
    </row>
    <row r="737" ht="15.75" customHeight="1">
      <c r="G737" s="118"/>
      <c r="J737" s="119"/>
      <c r="K737" s="119"/>
    </row>
    <row r="738" ht="15.75" customHeight="1">
      <c r="G738" s="118"/>
      <c r="J738" s="119"/>
      <c r="K738" s="119"/>
    </row>
    <row r="739" ht="15.75" customHeight="1">
      <c r="G739" s="118"/>
      <c r="J739" s="119"/>
      <c r="K739" s="119"/>
    </row>
    <row r="740" ht="15.75" customHeight="1">
      <c r="G740" s="118"/>
      <c r="J740" s="119"/>
      <c r="K740" s="119"/>
    </row>
    <row r="741" ht="15.75" customHeight="1">
      <c r="G741" s="118"/>
      <c r="J741" s="119"/>
      <c r="K741" s="119"/>
    </row>
    <row r="742" ht="15.75" customHeight="1">
      <c r="G742" s="118"/>
      <c r="J742" s="119"/>
      <c r="K742" s="119"/>
    </row>
    <row r="743" ht="15.75" customHeight="1">
      <c r="G743" s="118"/>
      <c r="J743" s="119"/>
      <c r="K743" s="119"/>
    </row>
    <row r="744" ht="15.75" customHeight="1">
      <c r="G744" s="118"/>
      <c r="J744" s="119"/>
      <c r="K744" s="119"/>
    </row>
    <row r="745" ht="15.75" customHeight="1">
      <c r="G745" s="118"/>
      <c r="J745" s="119"/>
      <c r="K745" s="119"/>
    </row>
    <row r="746" ht="15.75" customHeight="1">
      <c r="G746" s="118"/>
      <c r="J746" s="119"/>
      <c r="K746" s="119"/>
    </row>
    <row r="747" ht="15.75" customHeight="1">
      <c r="G747" s="118"/>
      <c r="J747" s="119"/>
      <c r="K747" s="119"/>
    </row>
    <row r="748" ht="15.75" customHeight="1">
      <c r="G748" s="118"/>
      <c r="J748" s="119"/>
      <c r="K748" s="119"/>
    </row>
    <row r="749" ht="15.75" customHeight="1">
      <c r="G749" s="118"/>
      <c r="J749" s="119"/>
      <c r="K749" s="119"/>
    </row>
    <row r="750" ht="15.75" customHeight="1">
      <c r="G750" s="118"/>
      <c r="J750" s="119"/>
      <c r="K750" s="119"/>
    </row>
    <row r="751" ht="15.75" customHeight="1">
      <c r="G751" s="118"/>
      <c r="J751" s="119"/>
      <c r="K751" s="119"/>
    </row>
    <row r="752" ht="15.75" customHeight="1">
      <c r="G752" s="118"/>
      <c r="J752" s="119"/>
      <c r="K752" s="119"/>
    </row>
    <row r="753" ht="15.75" customHeight="1">
      <c r="G753" s="118"/>
      <c r="J753" s="119"/>
      <c r="K753" s="119"/>
    </row>
    <row r="754" ht="15.75" customHeight="1">
      <c r="G754" s="118"/>
      <c r="J754" s="119"/>
      <c r="K754" s="119"/>
    </row>
    <row r="755" ht="15.75" customHeight="1">
      <c r="G755" s="118"/>
      <c r="J755" s="119"/>
      <c r="K755" s="119"/>
    </row>
    <row r="756" ht="15.75" customHeight="1">
      <c r="G756" s="118"/>
      <c r="J756" s="119"/>
      <c r="K756" s="119"/>
    </row>
    <row r="757" ht="15.75" customHeight="1">
      <c r="G757" s="118"/>
      <c r="J757" s="119"/>
      <c r="K757" s="119"/>
    </row>
    <row r="758" ht="15.75" customHeight="1">
      <c r="G758" s="118"/>
      <c r="J758" s="119"/>
      <c r="K758" s="119"/>
    </row>
    <row r="759" ht="15.75" customHeight="1">
      <c r="G759" s="118"/>
      <c r="J759" s="119"/>
      <c r="K759" s="119"/>
    </row>
    <row r="760" ht="15.75" customHeight="1">
      <c r="G760" s="118"/>
      <c r="J760" s="119"/>
      <c r="K760" s="119"/>
    </row>
    <row r="761" ht="15.75" customHeight="1">
      <c r="G761" s="118"/>
      <c r="J761" s="119"/>
      <c r="K761" s="119"/>
    </row>
    <row r="762" ht="15.75" customHeight="1">
      <c r="G762" s="118"/>
      <c r="J762" s="119"/>
      <c r="K762" s="119"/>
    </row>
    <row r="763" ht="15.75" customHeight="1">
      <c r="G763" s="118"/>
      <c r="J763" s="119"/>
      <c r="K763" s="119"/>
    </row>
    <row r="764" ht="15.75" customHeight="1">
      <c r="G764" s="118"/>
      <c r="J764" s="119"/>
      <c r="K764" s="119"/>
    </row>
    <row r="765" ht="15.75" customHeight="1">
      <c r="G765" s="118"/>
      <c r="J765" s="119"/>
      <c r="K765" s="119"/>
    </row>
    <row r="766" ht="15.75" customHeight="1">
      <c r="G766" s="118"/>
      <c r="J766" s="119"/>
      <c r="K766" s="119"/>
    </row>
    <row r="767" ht="15.75" customHeight="1">
      <c r="G767" s="118"/>
      <c r="J767" s="119"/>
      <c r="K767" s="119"/>
    </row>
    <row r="768" ht="15.75" customHeight="1">
      <c r="G768" s="118"/>
      <c r="J768" s="119"/>
      <c r="K768" s="119"/>
    </row>
    <row r="769" ht="15.75" customHeight="1">
      <c r="G769" s="118"/>
      <c r="J769" s="119"/>
      <c r="K769" s="119"/>
    </row>
    <row r="770" ht="15.75" customHeight="1">
      <c r="G770" s="118"/>
      <c r="J770" s="119"/>
      <c r="K770" s="119"/>
    </row>
    <row r="771" ht="15.75" customHeight="1">
      <c r="G771" s="118"/>
      <c r="J771" s="119"/>
      <c r="K771" s="119"/>
    </row>
    <row r="772" ht="15.75" customHeight="1">
      <c r="G772" s="118"/>
      <c r="J772" s="119"/>
      <c r="K772" s="119"/>
    </row>
    <row r="773" ht="15.75" customHeight="1">
      <c r="G773" s="118"/>
      <c r="J773" s="119"/>
      <c r="K773" s="119"/>
    </row>
    <row r="774" ht="15.75" customHeight="1">
      <c r="G774" s="118"/>
      <c r="J774" s="119"/>
      <c r="K774" s="119"/>
    </row>
    <row r="775" ht="15.75" customHeight="1">
      <c r="G775" s="118"/>
      <c r="J775" s="119"/>
      <c r="K775" s="119"/>
    </row>
    <row r="776" ht="15.75" customHeight="1">
      <c r="G776" s="118"/>
      <c r="J776" s="119"/>
      <c r="K776" s="119"/>
    </row>
    <row r="777" ht="15.75" customHeight="1">
      <c r="G777" s="118"/>
      <c r="J777" s="119"/>
      <c r="K777" s="119"/>
    </row>
    <row r="778" ht="15.75" customHeight="1">
      <c r="G778" s="118"/>
      <c r="J778" s="119"/>
      <c r="K778" s="119"/>
    </row>
    <row r="779" ht="15.75" customHeight="1">
      <c r="G779" s="118"/>
      <c r="J779" s="119"/>
      <c r="K779" s="119"/>
    </row>
    <row r="780" ht="15.75" customHeight="1">
      <c r="G780" s="118"/>
      <c r="J780" s="119"/>
      <c r="K780" s="119"/>
    </row>
    <row r="781" ht="15.75" customHeight="1">
      <c r="G781" s="118"/>
      <c r="J781" s="119"/>
      <c r="K781" s="119"/>
    </row>
    <row r="782" ht="15.75" customHeight="1">
      <c r="G782" s="118"/>
      <c r="J782" s="119"/>
      <c r="K782" s="119"/>
    </row>
    <row r="783" ht="15.75" customHeight="1">
      <c r="G783" s="118"/>
      <c r="J783" s="119"/>
      <c r="K783" s="119"/>
    </row>
    <row r="784" ht="15.75" customHeight="1">
      <c r="G784" s="118"/>
      <c r="J784" s="119"/>
      <c r="K784" s="119"/>
    </row>
    <row r="785" ht="15.75" customHeight="1">
      <c r="G785" s="118"/>
      <c r="J785" s="119"/>
      <c r="K785" s="119"/>
    </row>
    <row r="786" ht="15.75" customHeight="1">
      <c r="G786" s="118"/>
      <c r="J786" s="119"/>
      <c r="K786" s="119"/>
    </row>
    <row r="787" ht="15.75" customHeight="1">
      <c r="G787" s="118"/>
      <c r="J787" s="119"/>
      <c r="K787" s="119"/>
    </row>
    <row r="788" ht="15.75" customHeight="1">
      <c r="G788" s="118"/>
      <c r="J788" s="119"/>
      <c r="K788" s="119"/>
    </row>
    <row r="789" ht="15.75" customHeight="1">
      <c r="G789" s="118"/>
      <c r="J789" s="119"/>
      <c r="K789" s="119"/>
    </row>
    <row r="790" ht="15.75" customHeight="1">
      <c r="G790" s="118"/>
      <c r="J790" s="119"/>
      <c r="K790" s="119"/>
    </row>
    <row r="791" ht="15.75" customHeight="1">
      <c r="G791" s="118"/>
      <c r="J791" s="119"/>
      <c r="K791" s="119"/>
    </row>
    <row r="792" ht="15.75" customHeight="1">
      <c r="G792" s="118"/>
      <c r="J792" s="119"/>
      <c r="K792" s="119"/>
    </row>
    <row r="793" ht="15.75" customHeight="1">
      <c r="G793" s="118"/>
      <c r="J793" s="119"/>
      <c r="K793" s="119"/>
    </row>
    <row r="794" ht="15.75" customHeight="1">
      <c r="G794" s="118"/>
      <c r="J794" s="119"/>
      <c r="K794" s="119"/>
    </row>
    <row r="795" ht="15.75" customHeight="1">
      <c r="G795" s="118"/>
      <c r="J795" s="119"/>
      <c r="K795" s="119"/>
    </row>
    <row r="796" ht="15.75" customHeight="1">
      <c r="G796" s="118"/>
      <c r="J796" s="119"/>
      <c r="K796" s="119"/>
    </row>
    <row r="797" ht="15.75" customHeight="1">
      <c r="G797" s="118"/>
      <c r="J797" s="119"/>
      <c r="K797" s="119"/>
    </row>
    <row r="798" ht="15.75" customHeight="1">
      <c r="G798" s="118"/>
      <c r="J798" s="119"/>
      <c r="K798" s="119"/>
    </row>
    <row r="799" ht="15.75" customHeight="1">
      <c r="G799" s="118"/>
      <c r="J799" s="119"/>
      <c r="K799" s="119"/>
    </row>
    <row r="800" ht="15.75" customHeight="1">
      <c r="G800" s="118"/>
      <c r="J800" s="119"/>
      <c r="K800" s="119"/>
    </row>
    <row r="801" ht="15.75" customHeight="1">
      <c r="G801" s="118"/>
      <c r="J801" s="119"/>
      <c r="K801" s="119"/>
    </row>
    <row r="802" ht="15.75" customHeight="1">
      <c r="G802" s="118"/>
      <c r="J802" s="119"/>
      <c r="K802" s="119"/>
    </row>
    <row r="803" ht="15.75" customHeight="1">
      <c r="G803" s="118"/>
      <c r="J803" s="119"/>
      <c r="K803" s="119"/>
    </row>
    <row r="804" ht="15.75" customHeight="1">
      <c r="G804" s="118"/>
      <c r="J804" s="119"/>
      <c r="K804" s="119"/>
    </row>
    <row r="805" ht="15.75" customHeight="1">
      <c r="G805" s="118"/>
      <c r="J805" s="119"/>
      <c r="K805" s="119"/>
    </row>
    <row r="806" ht="15.75" customHeight="1">
      <c r="G806" s="118"/>
      <c r="J806" s="119"/>
      <c r="K806" s="119"/>
    </row>
    <row r="807" ht="15.75" customHeight="1">
      <c r="G807" s="118"/>
      <c r="J807" s="119"/>
      <c r="K807" s="119"/>
    </row>
    <row r="808" ht="15.75" customHeight="1">
      <c r="G808" s="118"/>
      <c r="J808" s="119"/>
      <c r="K808" s="119"/>
    </row>
    <row r="809" ht="15.75" customHeight="1">
      <c r="G809" s="118"/>
      <c r="J809" s="119"/>
      <c r="K809" s="119"/>
    </row>
    <row r="810" ht="15.75" customHeight="1">
      <c r="G810" s="118"/>
      <c r="J810" s="119"/>
      <c r="K810" s="119"/>
    </row>
    <row r="811" ht="15.75" customHeight="1">
      <c r="G811" s="118"/>
      <c r="J811" s="119"/>
      <c r="K811" s="119"/>
    </row>
    <row r="812" ht="15.75" customHeight="1">
      <c r="G812" s="118"/>
      <c r="J812" s="119"/>
      <c r="K812" s="119"/>
    </row>
    <row r="813" ht="15.75" customHeight="1">
      <c r="G813" s="118"/>
      <c r="J813" s="119"/>
      <c r="K813" s="119"/>
    </row>
    <row r="814" ht="15.75" customHeight="1">
      <c r="G814" s="118"/>
      <c r="J814" s="119"/>
      <c r="K814" s="119"/>
    </row>
    <row r="815" ht="15.75" customHeight="1">
      <c r="G815" s="118"/>
      <c r="J815" s="119"/>
      <c r="K815" s="119"/>
    </row>
    <row r="816" ht="15.75" customHeight="1">
      <c r="G816" s="118"/>
      <c r="J816" s="119"/>
      <c r="K816" s="119"/>
    </row>
    <row r="817" ht="15.75" customHeight="1">
      <c r="G817" s="118"/>
      <c r="J817" s="119"/>
      <c r="K817" s="119"/>
    </row>
    <row r="818" ht="15.75" customHeight="1">
      <c r="G818" s="118"/>
      <c r="J818" s="119"/>
      <c r="K818" s="119"/>
    </row>
    <row r="819" ht="15.75" customHeight="1">
      <c r="G819" s="118"/>
      <c r="J819" s="119"/>
      <c r="K819" s="119"/>
    </row>
    <row r="820" ht="15.75" customHeight="1">
      <c r="G820" s="118"/>
      <c r="J820" s="119"/>
      <c r="K820" s="119"/>
    </row>
    <row r="821" ht="15.75" customHeight="1">
      <c r="G821" s="118"/>
      <c r="J821" s="119"/>
      <c r="K821" s="119"/>
    </row>
    <row r="822" ht="15.75" customHeight="1">
      <c r="G822" s="118"/>
      <c r="J822" s="119"/>
      <c r="K822" s="119"/>
    </row>
    <row r="823" ht="15.75" customHeight="1">
      <c r="G823" s="118"/>
      <c r="J823" s="119"/>
      <c r="K823" s="119"/>
    </row>
    <row r="824" ht="15.75" customHeight="1">
      <c r="G824" s="118"/>
      <c r="J824" s="119"/>
      <c r="K824" s="119"/>
    </row>
    <row r="825" ht="15.75" customHeight="1">
      <c r="G825" s="118"/>
      <c r="J825" s="119"/>
      <c r="K825" s="119"/>
    </row>
    <row r="826" ht="15.75" customHeight="1">
      <c r="G826" s="118"/>
      <c r="J826" s="119"/>
      <c r="K826" s="119"/>
    </row>
    <row r="827" ht="15.75" customHeight="1">
      <c r="G827" s="118"/>
      <c r="J827" s="119"/>
      <c r="K827" s="119"/>
    </row>
    <row r="828" ht="15.75" customHeight="1">
      <c r="G828" s="118"/>
      <c r="J828" s="119"/>
      <c r="K828" s="119"/>
    </row>
    <row r="829" ht="15.75" customHeight="1">
      <c r="G829" s="118"/>
      <c r="J829" s="119"/>
      <c r="K829" s="119"/>
    </row>
    <row r="830" ht="15.75" customHeight="1">
      <c r="G830" s="118"/>
      <c r="J830" s="119"/>
      <c r="K830" s="119"/>
    </row>
    <row r="831" ht="15.75" customHeight="1">
      <c r="G831" s="118"/>
      <c r="J831" s="119"/>
      <c r="K831" s="119"/>
    </row>
    <row r="832" ht="15.75" customHeight="1">
      <c r="G832" s="118"/>
      <c r="J832" s="119"/>
      <c r="K832" s="119"/>
    </row>
    <row r="833" ht="15.75" customHeight="1">
      <c r="G833" s="118"/>
      <c r="J833" s="119"/>
      <c r="K833" s="119"/>
    </row>
    <row r="834" ht="15.75" customHeight="1">
      <c r="G834" s="118"/>
      <c r="J834" s="119"/>
      <c r="K834" s="119"/>
    </row>
    <row r="835" ht="15.75" customHeight="1">
      <c r="G835" s="118"/>
      <c r="J835" s="119"/>
      <c r="K835" s="119"/>
    </row>
    <row r="836" ht="15.75" customHeight="1">
      <c r="G836" s="118"/>
      <c r="J836" s="119"/>
      <c r="K836" s="119"/>
    </row>
    <row r="837" ht="15.75" customHeight="1">
      <c r="G837" s="118"/>
      <c r="J837" s="119"/>
      <c r="K837" s="119"/>
    </row>
    <row r="838" ht="15.75" customHeight="1">
      <c r="G838" s="118"/>
      <c r="J838" s="119"/>
      <c r="K838" s="119"/>
    </row>
    <row r="839" ht="15.75" customHeight="1">
      <c r="G839" s="118"/>
      <c r="J839" s="119"/>
      <c r="K839" s="119"/>
    </row>
    <row r="840" ht="15.75" customHeight="1">
      <c r="G840" s="118"/>
      <c r="J840" s="119"/>
      <c r="K840" s="119"/>
    </row>
    <row r="841" ht="15.75" customHeight="1">
      <c r="G841" s="118"/>
      <c r="J841" s="119"/>
      <c r="K841" s="119"/>
    </row>
    <row r="842" ht="15.75" customHeight="1">
      <c r="G842" s="118"/>
      <c r="J842" s="119"/>
      <c r="K842" s="119"/>
    </row>
    <row r="843" ht="15.75" customHeight="1">
      <c r="G843" s="118"/>
      <c r="J843" s="119"/>
      <c r="K843" s="119"/>
    </row>
    <row r="844" ht="15.75" customHeight="1">
      <c r="G844" s="118"/>
      <c r="J844" s="119"/>
      <c r="K844" s="119"/>
    </row>
    <row r="845" ht="15.75" customHeight="1">
      <c r="G845" s="118"/>
      <c r="J845" s="119"/>
      <c r="K845" s="119"/>
    </row>
    <row r="846" ht="15.75" customHeight="1">
      <c r="G846" s="118"/>
      <c r="J846" s="119"/>
      <c r="K846" s="119"/>
    </row>
    <row r="847" ht="15.75" customHeight="1">
      <c r="G847" s="118"/>
      <c r="J847" s="119"/>
      <c r="K847" s="119"/>
    </row>
    <row r="848" ht="15.75" customHeight="1">
      <c r="G848" s="118"/>
      <c r="J848" s="119"/>
      <c r="K848" s="119"/>
    </row>
    <row r="849" ht="15.75" customHeight="1">
      <c r="G849" s="118"/>
      <c r="J849" s="119"/>
      <c r="K849" s="119"/>
    </row>
    <row r="850" ht="15.75" customHeight="1">
      <c r="G850" s="118"/>
      <c r="J850" s="119"/>
      <c r="K850" s="119"/>
    </row>
    <row r="851" ht="15.75" customHeight="1">
      <c r="G851" s="118"/>
      <c r="J851" s="119"/>
      <c r="K851" s="119"/>
    </row>
    <row r="852" ht="15.75" customHeight="1">
      <c r="G852" s="118"/>
      <c r="J852" s="119"/>
      <c r="K852" s="119"/>
    </row>
    <row r="853" ht="15.75" customHeight="1">
      <c r="G853" s="118"/>
      <c r="J853" s="119"/>
      <c r="K853" s="119"/>
    </row>
    <row r="854" ht="15.75" customHeight="1">
      <c r="G854" s="118"/>
      <c r="J854" s="119"/>
      <c r="K854" s="119"/>
    </row>
    <row r="855" ht="15.75" customHeight="1">
      <c r="G855" s="118"/>
      <c r="J855" s="119"/>
      <c r="K855" s="119"/>
    </row>
    <row r="856" ht="15.75" customHeight="1">
      <c r="G856" s="118"/>
      <c r="J856" s="119"/>
      <c r="K856" s="119"/>
    </row>
    <row r="857" ht="15.75" customHeight="1">
      <c r="G857" s="118"/>
      <c r="J857" s="119"/>
      <c r="K857" s="119"/>
    </row>
    <row r="858" ht="15.75" customHeight="1">
      <c r="G858" s="118"/>
      <c r="J858" s="119"/>
      <c r="K858" s="119"/>
    </row>
    <row r="859" ht="15.75" customHeight="1">
      <c r="G859" s="118"/>
      <c r="J859" s="119"/>
      <c r="K859" s="119"/>
    </row>
    <row r="860" ht="15.75" customHeight="1">
      <c r="G860" s="118"/>
      <c r="J860" s="119"/>
      <c r="K860" s="119"/>
    </row>
    <row r="861" ht="15.75" customHeight="1">
      <c r="G861" s="118"/>
      <c r="J861" s="119"/>
      <c r="K861" s="119"/>
    </row>
    <row r="862" ht="15.75" customHeight="1">
      <c r="G862" s="118"/>
      <c r="J862" s="119"/>
      <c r="K862" s="119"/>
    </row>
    <row r="863" ht="15.75" customHeight="1">
      <c r="G863" s="118"/>
      <c r="J863" s="119"/>
      <c r="K863" s="119"/>
    </row>
    <row r="864" ht="15.75" customHeight="1">
      <c r="G864" s="118"/>
      <c r="J864" s="119"/>
      <c r="K864" s="119"/>
    </row>
    <row r="865" ht="15.75" customHeight="1">
      <c r="G865" s="118"/>
      <c r="J865" s="119"/>
      <c r="K865" s="119"/>
    </row>
    <row r="866" ht="15.75" customHeight="1">
      <c r="G866" s="118"/>
      <c r="J866" s="119"/>
      <c r="K866" s="119"/>
    </row>
    <row r="867" ht="15.75" customHeight="1">
      <c r="G867" s="118"/>
      <c r="J867" s="119"/>
      <c r="K867" s="119"/>
    </row>
    <row r="868" ht="15.75" customHeight="1">
      <c r="G868" s="118"/>
      <c r="J868" s="119"/>
      <c r="K868" s="119"/>
    </row>
    <row r="869" ht="15.75" customHeight="1">
      <c r="G869" s="118"/>
      <c r="J869" s="119"/>
      <c r="K869" s="119"/>
    </row>
    <row r="870" ht="15.75" customHeight="1">
      <c r="G870" s="118"/>
      <c r="J870" s="119"/>
      <c r="K870" s="119"/>
    </row>
    <row r="871" ht="15.75" customHeight="1">
      <c r="G871" s="118"/>
      <c r="J871" s="119"/>
      <c r="K871" s="119"/>
    </row>
    <row r="872" ht="15.75" customHeight="1">
      <c r="G872" s="118"/>
      <c r="J872" s="119"/>
      <c r="K872" s="119"/>
    </row>
    <row r="873" ht="15.75" customHeight="1">
      <c r="G873" s="118"/>
      <c r="J873" s="119"/>
      <c r="K873" s="119"/>
    </row>
    <row r="874" ht="15.75" customHeight="1">
      <c r="G874" s="118"/>
      <c r="J874" s="119"/>
      <c r="K874" s="119"/>
    </row>
    <row r="875" ht="15.75" customHeight="1">
      <c r="G875" s="118"/>
      <c r="J875" s="119"/>
      <c r="K875" s="119"/>
    </row>
    <row r="876" ht="15.75" customHeight="1">
      <c r="G876" s="118"/>
      <c r="J876" s="119"/>
      <c r="K876" s="119"/>
    </row>
    <row r="877" ht="15.75" customHeight="1">
      <c r="G877" s="118"/>
      <c r="J877" s="119"/>
      <c r="K877" s="119"/>
    </row>
    <row r="878" ht="15.75" customHeight="1">
      <c r="G878" s="118"/>
      <c r="J878" s="119"/>
      <c r="K878" s="119"/>
    </row>
    <row r="879" ht="15.75" customHeight="1">
      <c r="G879" s="118"/>
      <c r="J879" s="119"/>
      <c r="K879" s="119"/>
    </row>
    <row r="880" ht="15.75" customHeight="1">
      <c r="G880" s="118"/>
      <c r="J880" s="119"/>
      <c r="K880" s="119"/>
    </row>
    <row r="881" ht="15.75" customHeight="1">
      <c r="G881" s="118"/>
      <c r="J881" s="119"/>
      <c r="K881" s="119"/>
    </row>
    <row r="882" ht="15.75" customHeight="1">
      <c r="G882" s="118"/>
      <c r="J882" s="119"/>
      <c r="K882" s="119"/>
    </row>
    <row r="883" ht="15.75" customHeight="1">
      <c r="G883" s="118"/>
      <c r="J883" s="119"/>
      <c r="K883" s="119"/>
    </row>
    <row r="884" ht="15.75" customHeight="1">
      <c r="G884" s="118"/>
      <c r="J884" s="119"/>
      <c r="K884" s="119"/>
    </row>
    <row r="885" ht="15.75" customHeight="1">
      <c r="G885" s="118"/>
      <c r="J885" s="119"/>
      <c r="K885" s="119"/>
    </row>
    <row r="886" ht="15.75" customHeight="1">
      <c r="G886" s="118"/>
      <c r="J886" s="119"/>
      <c r="K886" s="119"/>
    </row>
    <row r="887" ht="15.75" customHeight="1">
      <c r="G887" s="118"/>
      <c r="J887" s="119"/>
      <c r="K887" s="119"/>
    </row>
    <row r="888" ht="15.75" customHeight="1">
      <c r="G888" s="118"/>
      <c r="J888" s="119"/>
      <c r="K888" s="119"/>
    </row>
    <row r="889" ht="15.75" customHeight="1">
      <c r="G889" s="118"/>
      <c r="J889" s="119"/>
      <c r="K889" s="119"/>
    </row>
    <row r="890" ht="15.75" customHeight="1">
      <c r="G890" s="118"/>
      <c r="J890" s="119"/>
      <c r="K890" s="119"/>
    </row>
    <row r="891" ht="15.75" customHeight="1">
      <c r="G891" s="118"/>
      <c r="J891" s="119"/>
      <c r="K891" s="119"/>
    </row>
    <row r="892" ht="15.75" customHeight="1">
      <c r="G892" s="118"/>
      <c r="J892" s="119"/>
      <c r="K892" s="119"/>
    </row>
    <row r="893" ht="15.75" customHeight="1">
      <c r="G893" s="118"/>
      <c r="J893" s="119"/>
      <c r="K893" s="119"/>
    </row>
    <row r="894" ht="15.75" customHeight="1">
      <c r="G894" s="118"/>
      <c r="J894" s="119"/>
      <c r="K894" s="119"/>
    </row>
    <row r="895" ht="15.75" customHeight="1">
      <c r="G895" s="118"/>
      <c r="J895" s="119"/>
      <c r="K895" s="119"/>
    </row>
    <row r="896" ht="15.75" customHeight="1">
      <c r="G896" s="118"/>
      <c r="J896" s="119"/>
      <c r="K896" s="119"/>
    </row>
    <row r="897" ht="15.75" customHeight="1">
      <c r="G897" s="118"/>
      <c r="J897" s="119"/>
      <c r="K897" s="119"/>
    </row>
    <row r="898" ht="15.75" customHeight="1">
      <c r="G898" s="118"/>
      <c r="J898" s="119"/>
      <c r="K898" s="119"/>
    </row>
    <row r="899" ht="15.75" customHeight="1">
      <c r="G899" s="118"/>
      <c r="J899" s="119"/>
      <c r="K899" s="119"/>
    </row>
    <row r="900" ht="15.75" customHeight="1">
      <c r="G900" s="118"/>
      <c r="J900" s="119"/>
      <c r="K900" s="119"/>
    </row>
    <row r="901" ht="15.75" customHeight="1">
      <c r="G901" s="118"/>
      <c r="J901" s="119"/>
      <c r="K901" s="119"/>
    </row>
    <row r="902" ht="15.75" customHeight="1">
      <c r="G902" s="118"/>
      <c r="J902" s="119"/>
      <c r="K902" s="119"/>
    </row>
    <row r="903" ht="15.75" customHeight="1">
      <c r="G903" s="118"/>
      <c r="J903" s="119"/>
      <c r="K903" s="119"/>
    </row>
    <row r="904" ht="15.75" customHeight="1">
      <c r="G904" s="118"/>
      <c r="J904" s="119"/>
      <c r="K904" s="119"/>
    </row>
    <row r="905" ht="15.75" customHeight="1">
      <c r="G905" s="118"/>
      <c r="J905" s="119"/>
      <c r="K905" s="119"/>
    </row>
    <row r="906" ht="15.75" customHeight="1">
      <c r="G906" s="118"/>
      <c r="J906" s="119"/>
      <c r="K906" s="119"/>
    </row>
    <row r="907" ht="15.75" customHeight="1">
      <c r="G907" s="118"/>
      <c r="J907" s="119"/>
      <c r="K907" s="119"/>
    </row>
    <row r="908" ht="15.75" customHeight="1">
      <c r="G908" s="118"/>
      <c r="J908" s="119"/>
      <c r="K908" s="119"/>
    </row>
    <row r="909" ht="15.75" customHeight="1">
      <c r="G909" s="118"/>
      <c r="J909" s="119"/>
      <c r="K909" s="119"/>
    </row>
    <row r="910" ht="15.75" customHeight="1">
      <c r="G910" s="118"/>
      <c r="J910" s="119"/>
      <c r="K910" s="119"/>
    </row>
    <row r="911" ht="15.75" customHeight="1">
      <c r="G911" s="118"/>
      <c r="J911" s="119"/>
      <c r="K911" s="119"/>
    </row>
    <row r="912" ht="15.75" customHeight="1">
      <c r="G912" s="118"/>
      <c r="J912" s="119"/>
      <c r="K912" s="119"/>
    </row>
    <row r="913" ht="15.75" customHeight="1">
      <c r="G913" s="118"/>
      <c r="J913" s="119"/>
      <c r="K913" s="119"/>
    </row>
    <row r="914" ht="15.75" customHeight="1">
      <c r="G914" s="118"/>
      <c r="J914" s="119"/>
      <c r="K914" s="119"/>
    </row>
    <row r="915" ht="15.75" customHeight="1">
      <c r="G915" s="118"/>
      <c r="J915" s="119"/>
      <c r="K915" s="119"/>
    </row>
    <row r="916" ht="15.75" customHeight="1">
      <c r="G916" s="118"/>
      <c r="J916" s="119"/>
      <c r="K916" s="119"/>
    </row>
    <row r="917" ht="15.75" customHeight="1">
      <c r="G917" s="118"/>
      <c r="J917" s="119"/>
      <c r="K917" s="119"/>
    </row>
    <row r="918" ht="15.75" customHeight="1">
      <c r="G918" s="118"/>
      <c r="J918" s="119"/>
      <c r="K918" s="119"/>
    </row>
    <row r="919" ht="15.75" customHeight="1">
      <c r="G919" s="118"/>
      <c r="J919" s="119"/>
      <c r="K919" s="119"/>
    </row>
    <row r="920" ht="15.75" customHeight="1">
      <c r="G920" s="118"/>
      <c r="J920" s="119"/>
      <c r="K920" s="119"/>
    </row>
    <row r="921" ht="15.75" customHeight="1">
      <c r="G921" s="118"/>
      <c r="J921" s="119"/>
      <c r="K921" s="119"/>
    </row>
    <row r="922" ht="15.75" customHeight="1">
      <c r="G922" s="118"/>
      <c r="J922" s="119"/>
      <c r="K922" s="119"/>
    </row>
    <row r="923" ht="15.75" customHeight="1">
      <c r="G923" s="118"/>
      <c r="J923" s="119"/>
      <c r="K923" s="119"/>
    </row>
    <row r="924" ht="15.75" customHeight="1">
      <c r="G924" s="118"/>
      <c r="J924" s="119"/>
      <c r="K924" s="119"/>
    </row>
    <row r="925" ht="15.75" customHeight="1">
      <c r="G925" s="118"/>
      <c r="J925" s="119"/>
      <c r="K925" s="119"/>
    </row>
    <row r="926" ht="15.75" customHeight="1">
      <c r="G926" s="118"/>
      <c r="J926" s="119"/>
      <c r="K926" s="119"/>
    </row>
    <row r="927" ht="15.75" customHeight="1">
      <c r="G927" s="118"/>
      <c r="J927" s="119"/>
      <c r="K927" s="119"/>
    </row>
    <row r="928" ht="15.75" customHeight="1">
      <c r="G928" s="118"/>
      <c r="J928" s="119"/>
      <c r="K928" s="119"/>
    </row>
    <row r="929" ht="15.75" customHeight="1">
      <c r="G929" s="118"/>
      <c r="J929" s="119"/>
      <c r="K929" s="119"/>
    </row>
    <row r="930" ht="15.75" customHeight="1">
      <c r="G930" s="118"/>
      <c r="J930" s="119"/>
      <c r="K930" s="119"/>
    </row>
    <row r="931" ht="15.75" customHeight="1">
      <c r="G931" s="118"/>
      <c r="J931" s="119"/>
      <c r="K931" s="119"/>
    </row>
    <row r="932" ht="15.75" customHeight="1">
      <c r="G932" s="118"/>
      <c r="J932" s="119"/>
      <c r="K932" s="119"/>
    </row>
    <row r="933" ht="15.75" customHeight="1">
      <c r="G933" s="118"/>
      <c r="J933" s="119"/>
      <c r="K933" s="119"/>
    </row>
    <row r="934" ht="15.75" customHeight="1">
      <c r="G934" s="118"/>
      <c r="J934" s="119"/>
      <c r="K934" s="119"/>
    </row>
    <row r="935" ht="15.75" customHeight="1">
      <c r="G935" s="118"/>
      <c r="J935" s="119"/>
      <c r="K935" s="119"/>
    </row>
    <row r="936" ht="15.75" customHeight="1">
      <c r="G936" s="118"/>
      <c r="J936" s="119"/>
      <c r="K936" s="119"/>
    </row>
    <row r="937" ht="15.75" customHeight="1">
      <c r="G937" s="118"/>
      <c r="J937" s="119"/>
      <c r="K937" s="119"/>
    </row>
    <row r="938" ht="15.75" customHeight="1">
      <c r="G938" s="118"/>
      <c r="J938" s="119"/>
      <c r="K938" s="119"/>
    </row>
    <row r="939" ht="15.75" customHeight="1">
      <c r="G939" s="118"/>
      <c r="J939" s="119"/>
      <c r="K939" s="119"/>
    </row>
    <row r="940" ht="15.75" customHeight="1">
      <c r="G940" s="118"/>
      <c r="J940" s="119"/>
      <c r="K940" s="119"/>
    </row>
    <row r="941" ht="15.75" customHeight="1">
      <c r="G941" s="118"/>
      <c r="J941" s="119"/>
      <c r="K941" s="119"/>
    </row>
    <row r="942" ht="15.75" customHeight="1">
      <c r="G942" s="118"/>
      <c r="J942" s="119"/>
      <c r="K942" s="119"/>
    </row>
    <row r="943" ht="15.75" customHeight="1">
      <c r="G943" s="118"/>
      <c r="J943" s="119"/>
      <c r="K943" s="119"/>
    </row>
    <row r="944" ht="15.75" customHeight="1">
      <c r="G944" s="118"/>
      <c r="J944" s="119"/>
      <c r="K944" s="119"/>
    </row>
    <row r="945" ht="15.75" customHeight="1">
      <c r="G945" s="118"/>
      <c r="J945" s="119"/>
      <c r="K945" s="119"/>
    </row>
    <row r="946" ht="15.75" customHeight="1">
      <c r="G946" s="118"/>
      <c r="J946" s="119"/>
      <c r="K946" s="119"/>
    </row>
    <row r="947" ht="15.75" customHeight="1">
      <c r="G947" s="118"/>
      <c r="J947" s="119"/>
      <c r="K947" s="119"/>
    </row>
    <row r="948" ht="15.75" customHeight="1">
      <c r="G948" s="118"/>
      <c r="J948" s="119"/>
      <c r="K948" s="119"/>
    </row>
    <row r="949" ht="15.75" customHeight="1">
      <c r="G949" s="118"/>
      <c r="J949" s="119"/>
      <c r="K949" s="119"/>
    </row>
    <row r="950" ht="15.75" customHeight="1">
      <c r="G950" s="118"/>
      <c r="J950" s="119"/>
      <c r="K950" s="119"/>
    </row>
    <row r="951" ht="15.75" customHeight="1">
      <c r="G951" s="118"/>
      <c r="J951" s="119"/>
      <c r="K951" s="119"/>
    </row>
    <row r="952" ht="15.75" customHeight="1">
      <c r="G952" s="118"/>
      <c r="J952" s="119"/>
      <c r="K952" s="119"/>
    </row>
    <row r="953" ht="15.75" customHeight="1">
      <c r="G953" s="118"/>
      <c r="J953" s="119"/>
      <c r="K953" s="119"/>
    </row>
    <row r="954" ht="15.75" customHeight="1">
      <c r="G954" s="118"/>
      <c r="J954" s="119"/>
      <c r="K954" s="119"/>
    </row>
    <row r="955" ht="15.75" customHeight="1">
      <c r="G955" s="118"/>
      <c r="J955" s="119"/>
      <c r="K955" s="119"/>
    </row>
    <row r="956" ht="15.75" customHeight="1">
      <c r="G956" s="118"/>
      <c r="J956" s="119"/>
      <c r="K956" s="119"/>
    </row>
    <row r="957" ht="15.75" customHeight="1">
      <c r="G957" s="118"/>
      <c r="J957" s="119"/>
      <c r="K957" s="119"/>
    </row>
    <row r="958" ht="15.75" customHeight="1">
      <c r="G958" s="118"/>
      <c r="J958" s="119"/>
      <c r="K958" s="119"/>
    </row>
    <row r="959" ht="15.75" customHeight="1">
      <c r="G959" s="118"/>
      <c r="J959" s="119"/>
      <c r="K959" s="119"/>
    </row>
    <row r="960" ht="15.75" customHeight="1">
      <c r="G960" s="118"/>
      <c r="J960" s="119"/>
      <c r="K960" s="119"/>
    </row>
    <row r="961" ht="15.75" customHeight="1">
      <c r="G961" s="118"/>
      <c r="J961" s="119"/>
      <c r="K961" s="119"/>
    </row>
    <row r="962" ht="15.75" customHeight="1">
      <c r="G962" s="118"/>
      <c r="J962" s="119"/>
      <c r="K962" s="119"/>
    </row>
    <row r="963" ht="15.75" customHeight="1">
      <c r="G963" s="118"/>
      <c r="J963" s="119"/>
      <c r="K963" s="119"/>
    </row>
    <row r="964" ht="15.75" customHeight="1">
      <c r="G964" s="118"/>
      <c r="J964" s="119"/>
      <c r="K964" s="119"/>
    </row>
    <row r="965" ht="15.75" customHeight="1">
      <c r="G965" s="118"/>
      <c r="J965" s="119"/>
      <c r="K965" s="119"/>
    </row>
    <row r="966" ht="15.75" customHeight="1">
      <c r="G966" s="118"/>
      <c r="J966" s="119"/>
      <c r="K966" s="119"/>
    </row>
    <row r="967" ht="15.75" customHeight="1">
      <c r="G967" s="118"/>
      <c r="J967" s="119"/>
      <c r="K967" s="119"/>
    </row>
    <row r="968" ht="15.75" customHeight="1">
      <c r="G968" s="118"/>
      <c r="J968" s="119"/>
      <c r="K968" s="119"/>
    </row>
    <row r="969" ht="15.75" customHeight="1">
      <c r="G969" s="118"/>
      <c r="J969" s="119"/>
      <c r="K969" s="119"/>
    </row>
    <row r="970" ht="15.75" customHeight="1">
      <c r="G970" s="118"/>
      <c r="J970" s="119"/>
      <c r="K970" s="119"/>
    </row>
    <row r="971" ht="15.75" customHeight="1">
      <c r="G971" s="118"/>
      <c r="J971" s="119"/>
      <c r="K971" s="119"/>
    </row>
    <row r="972" ht="15.75" customHeight="1">
      <c r="G972" s="118"/>
      <c r="J972" s="119"/>
      <c r="K972" s="119"/>
    </row>
    <row r="973" ht="15.75" customHeight="1">
      <c r="G973" s="118"/>
      <c r="J973" s="119"/>
      <c r="K973" s="119"/>
    </row>
    <row r="974" ht="15.75" customHeight="1">
      <c r="G974" s="118"/>
      <c r="J974" s="119"/>
      <c r="K974" s="119"/>
    </row>
    <row r="975" ht="15.75" customHeight="1">
      <c r="G975" s="118"/>
      <c r="J975" s="119"/>
      <c r="K975" s="119"/>
    </row>
    <row r="976" ht="15.75" customHeight="1">
      <c r="G976" s="118"/>
      <c r="J976" s="119"/>
      <c r="K976" s="119"/>
    </row>
    <row r="977" ht="15.75" customHeight="1">
      <c r="G977" s="118"/>
      <c r="J977" s="119"/>
      <c r="K977" s="119"/>
    </row>
    <row r="978" ht="15.75" customHeight="1">
      <c r="G978" s="118"/>
      <c r="J978" s="119"/>
      <c r="K978" s="119"/>
    </row>
    <row r="979" ht="15.75" customHeight="1">
      <c r="G979" s="118"/>
      <c r="J979" s="119"/>
      <c r="K979" s="119"/>
    </row>
    <row r="980" ht="15.75" customHeight="1">
      <c r="G980" s="118"/>
      <c r="J980" s="119"/>
      <c r="K980" s="119"/>
    </row>
    <row r="981" ht="15.75" customHeight="1">
      <c r="G981" s="118"/>
      <c r="J981" s="119"/>
      <c r="K981" s="119"/>
    </row>
    <row r="982" ht="15.75" customHeight="1">
      <c r="G982" s="118"/>
      <c r="J982" s="119"/>
      <c r="K982" s="119"/>
    </row>
    <row r="983" ht="15.75" customHeight="1">
      <c r="G983" s="118"/>
      <c r="J983" s="119"/>
      <c r="K983" s="119"/>
    </row>
    <row r="984" ht="15.75" customHeight="1">
      <c r="G984" s="118"/>
      <c r="J984" s="119"/>
      <c r="K984" s="119"/>
    </row>
    <row r="985" ht="15.75" customHeight="1">
      <c r="G985" s="118"/>
      <c r="J985" s="119"/>
      <c r="K985" s="119"/>
    </row>
    <row r="986" ht="15.75" customHeight="1">
      <c r="G986" s="118"/>
      <c r="J986" s="119"/>
      <c r="K986" s="119"/>
    </row>
    <row r="987" ht="15.75" customHeight="1">
      <c r="G987" s="118"/>
      <c r="J987" s="119"/>
      <c r="K987" s="119"/>
    </row>
    <row r="988" ht="15.75" customHeight="1">
      <c r="G988" s="118"/>
      <c r="J988" s="119"/>
      <c r="K988" s="119"/>
    </row>
    <row r="989" ht="15.75" customHeight="1">
      <c r="G989" s="118"/>
      <c r="J989" s="119"/>
      <c r="K989" s="119"/>
    </row>
    <row r="990" ht="15.75" customHeight="1">
      <c r="G990" s="118"/>
      <c r="J990" s="119"/>
      <c r="K990" s="119"/>
    </row>
    <row r="991" ht="15.75" customHeight="1">
      <c r="G991" s="118"/>
      <c r="J991" s="119"/>
      <c r="K991" s="119"/>
    </row>
    <row r="992" ht="15.75" customHeight="1">
      <c r="G992" s="118"/>
      <c r="J992" s="119"/>
      <c r="K992" s="119"/>
    </row>
    <row r="993" ht="15.75" customHeight="1">
      <c r="G993" s="118"/>
      <c r="J993" s="119"/>
      <c r="K993" s="119"/>
    </row>
    <row r="994" ht="15.75" customHeight="1">
      <c r="G994" s="118"/>
      <c r="J994" s="119"/>
      <c r="K994" s="119"/>
    </row>
    <row r="995" ht="15.75" customHeight="1">
      <c r="G995" s="118"/>
      <c r="J995" s="119"/>
      <c r="K995" s="119"/>
    </row>
    <row r="996" ht="15.75" customHeight="1">
      <c r="G996" s="118"/>
      <c r="J996" s="119"/>
      <c r="K996" s="119"/>
    </row>
    <row r="997" ht="15.75" customHeight="1">
      <c r="G997" s="118"/>
      <c r="J997" s="119"/>
      <c r="K997" s="119"/>
    </row>
    <row r="998" ht="15.75" customHeight="1">
      <c r="G998" s="118"/>
      <c r="J998" s="119"/>
      <c r="K998" s="119"/>
    </row>
    <row r="999" ht="15.75" customHeight="1">
      <c r="G999" s="118"/>
      <c r="J999" s="119"/>
      <c r="K999" s="119"/>
    </row>
    <row r="1000" ht="15.75" customHeight="1">
      <c r="G1000" s="118"/>
      <c r="J1000" s="119"/>
      <c r="K1000" s="119"/>
    </row>
    <row r="1001" ht="15.75" customHeight="1">
      <c r="G1001" s="118"/>
      <c r="J1001" s="119"/>
      <c r="K1001" s="119"/>
    </row>
    <row r="1002" ht="15.75" customHeight="1">
      <c r="G1002" s="118"/>
      <c r="J1002" s="119"/>
      <c r="K1002" s="119"/>
    </row>
    <row r="1003" ht="15.75" customHeight="1">
      <c r="G1003" s="118"/>
      <c r="J1003" s="119"/>
      <c r="K1003" s="119"/>
    </row>
    <row r="1004" ht="15.75" customHeight="1">
      <c r="G1004" s="118"/>
      <c r="J1004" s="119"/>
      <c r="K1004" s="119"/>
    </row>
    <row r="1005" ht="15.75" customHeight="1">
      <c r="G1005" s="118"/>
      <c r="J1005" s="119"/>
      <c r="K1005" s="119"/>
    </row>
    <row r="1006" ht="15.75" customHeight="1">
      <c r="G1006" s="118"/>
      <c r="J1006" s="119"/>
      <c r="K1006" s="119"/>
    </row>
    <row r="1007" ht="15.75" customHeight="1">
      <c r="G1007" s="118"/>
      <c r="J1007" s="119"/>
      <c r="K1007" s="119"/>
    </row>
    <row r="1008" ht="15.75" customHeight="1">
      <c r="G1008" s="118"/>
      <c r="J1008" s="119"/>
      <c r="K1008" s="119"/>
    </row>
    <row r="1009" ht="15.75" customHeight="1">
      <c r="G1009" s="118"/>
      <c r="J1009" s="119"/>
      <c r="K1009" s="119"/>
    </row>
  </sheetData>
  <mergeCells count="2">
    <mergeCell ref="R1:V1"/>
    <mergeCell ref="X1:AC1"/>
  </mergeCells>
  <printOptions gridLines="1" horizontalCentered="1"/>
  <pageMargins bottom="0.25" footer="0.0" header="0.0" left="0.5" right="0.5" top="0.25"/>
  <pageSetup fitToHeight="0" orientation="landscape"/>
  <headerFooter>
    <oddHeader>&amp;C000000West Nashville Dream Center_x000D_Proposed Summary Budget_x000D_For the year ending June 30, 2020</oddHeader>
  </headerFooter>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sheetData>
    <row r="1">
      <c r="B1" s="11"/>
      <c r="C1" s="11"/>
    </row>
    <row r="2">
      <c r="B2" s="11"/>
      <c r="C2" s="11"/>
    </row>
    <row r="3">
      <c r="B3" s="11" t="s">
        <v>244</v>
      </c>
      <c r="C3" s="11" t="s">
        <v>245</v>
      </c>
      <c r="D3" s="7" t="s">
        <v>246</v>
      </c>
    </row>
    <row r="4">
      <c r="A4" s="120" t="s">
        <v>247</v>
      </c>
      <c r="B4" s="11"/>
      <c r="C4" s="11"/>
    </row>
    <row r="5">
      <c r="A5" s="7" t="s">
        <v>248</v>
      </c>
      <c r="B5" s="11"/>
      <c r="C5" s="11">
        <v>100000.0</v>
      </c>
      <c r="D5" s="7" t="s">
        <v>249</v>
      </c>
    </row>
    <row r="6">
      <c r="A6" s="7" t="s">
        <v>250</v>
      </c>
      <c r="B6" s="11"/>
      <c r="C6" s="11">
        <v>7500.0</v>
      </c>
      <c r="D6" s="7" t="s">
        <v>251</v>
      </c>
    </row>
    <row r="7">
      <c r="A7" s="7" t="s">
        <v>252</v>
      </c>
      <c r="B7" s="11"/>
      <c r="C7" s="11">
        <v>15000.0</v>
      </c>
      <c r="D7" s="7" t="s">
        <v>253</v>
      </c>
    </row>
    <row r="8">
      <c r="A8" s="7" t="s">
        <v>254</v>
      </c>
      <c r="B8" s="11"/>
      <c r="C8" s="11">
        <v>10000.0</v>
      </c>
      <c r="D8" s="7"/>
    </row>
    <row r="9">
      <c r="A9" s="7" t="s">
        <v>255</v>
      </c>
      <c r="B9" s="11"/>
      <c r="C9" s="11">
        <v>2500.0</v>
      </c>
      <c r="D9" s="7" t="s">
        <v>256</v>
      </c>
    </row>
    <row r="10">
      <c r="C10" s="121">
        <f>SUM(C5:C9)</f>
        <v>135000</v>
      </c>
    </row>
    <row r="11">
      <c r="A11" s="120" t="s">
        <v>257</v>
      </c>
    </row>
    <row r="12">
      <c r="A12" s="7" t="s">
        <v>258</v>
      </c>
      <c r="B12" s="11"/>
      <c r="C12" s="11">
        <f>(112500/12)*9</f>
        <v>84375</v>
      </c>
      <c r="D12" s="7" t="s">
        <v>259</v>
      </c>
    </row>
    <row r="13">
      <c r="A13" s="7" t="s">
        <v>260</v>
      </c>
      <c r="B13" s="11"/>
      <c r="C13" s="11">
        <f>(136000+26000)*2/3</f>
        <v>108000</v>
      </c>
      <c r="D13" s="7" t="s">
        <v>261</v>
      </c>
    </row>
    <row r="14">
      <c r="A14" s="7" t="s">
        <v>262</v>
      </c>
      <c r="B14" s="11"/>
      <c r="C14" s="11">
        <v>75000.0</v>
      </c>
      <c r="D14" s="7" t="s">
        <v>263</v>
      </c>
    </row>
    <row r="15">
      <c r="A15" s="7" t="s">
        <v>264</v>
      </c>
      <c r="B15" s="11"/>
      <c r="C15" s="11">
        <v>40000.0</v>
      </c>
      <c r="D15" s="7" t="s">
        <v>265</v>
      </c>
    </row>
    <row r="16">
      <c r="A16" s="7" t="s">
        <v>266</v>
      </c>
      <c r="B16" s="11"/>
      <c r="C16" s="11">
        <v>12500.0</v>
      </c>
      <c r="D16" s="7" t="s">
        <v>267</v>
      </c>
    </row>
    <row r="17">
      <c r="C17" s="11">
        <f>SUM(C12:C16)</f>
        <v>319875</v>
      </c>
      <c r="D17" s="121">
        <f>C17-C12</f>
        <v>235500</v>
      </c>
    </row>
    <row r="18">
      <c r="A18" s="120" t="s">
        <v>268</v>
      </c>
    </row>
    <row r="19">
      <c r="A19" s="7" t="s">
        <v>269</v>
      </c>
      <c r="C19" s="11">
        <v>300000.0</v>
      </c>
      <c r="D19" s="7" t="s">
        <v>270</v>
      </c>
    </row>
    <row r="20">
      <c r="A20" s="7" t="s">
        <v>271</v>
      </c>
      <c r="C20" s="11">
        <v>280000.0</v>
      </c>
      <c r="D20" s="7" t="s">
        <v>270</v>
      </c>
    </row>
    <row r="21"/>
    <row r="22"/>
    <row r="23">
      <c r="A23" s="120" t="s">
        <v>272</v>
      </c>
      <c r="B23" s="11"/>
      <c r="C23" s="11"/>
    </row>
    <row r="24">
      <c r="A24" s="7" t="s">
        <v>273</v>
      </c>
      <c r="B24" s="11">
        <v>23000.0</v>
      </c>
      <c r="C24" s="11">
        <v>45000.0</v>
      </c>
      <c r="D24" s="7" t="s">
        <v>274</v>
      </c>
    </row>
    <row r="25">
      <c r="A25" s="7" t="s">
        <v>275</v>
      </c>
      <c r="B25" s="11">
        <v>23000.0</v>
      </c>
      <c r="C25" s="11">
        <v>25000.0</v>
      </c>
      <c r="D25" s="7" t="s">
        <v>276</v>
      </c>
    </row>
    <row r="26">
      <c r="A26" s="7" t="s">
        <v>277</v>
      </c>
      <c r="B26" s="11">
        <v>23000.0</v>
      </c>
      <c r="C26" s="11">
        <v>25000.0</v>
      </c>
      <c r="D26" s="7" t="s">
        <v>278</v>
      </c>
    </row>
    <row r="27">
      <c r="A27" s="7" t="s">
        <v>279</v>
      </c>
      <c r="B27" s="11"/>
      <c r="C27" s="11">
        <v>25000.0</v>
      </c>
      <c r="D27" s="7" t="s">
        <v>276</v>
      </c>
    </row>
    <row r="28">
      <c r="A28" s="7" t="s">
        <v>280</v>
      </c>
      <c r="B28" s="11"/>
      <c r="C28" s="11">
        <v>25000.0</v>
      </c>
      <c r="D28" s="7" t="s">
        <v>281</v>
      </c>
    </row>
    <row r="29">
      <c r="A29" s="7" t="s">
        <v>282</v>
      </c>
      <c r="B29" s="11"/>
      <c r="C29" s="11">
        <v>10000.0</v>
      </c>
      <c r="D29" s="7" t="s">
        <v>283</v>
      </c>
    </row>
    <row r="30">
      <c r="A30" s="7" t="s">
        <v>284</v>
      </c>
      <c r="B30" s="11"/>
      <c r="C30" s="11">
        <v>45000.0</v>
      </c>
      <c r="D30" s="7" t="s">
        <v>285</v>
      </c>
    </row>
    <row r="31">
      <c r="A31" s="7" t="s">
        <v>286</v>
      </c>
      <c r="B31" s="11"/>
      <c r="C31" s="11">
        <v>25000.0</v>
      </c>
      <c r="D31" s="7" t="s">
        <v>285</v>
      </c>
    </row>
    <row r="32">
      <c r="A32" s="7" t="s">
        <v>287</v>
      </c>
      <c r="B32" s="11"/>
      <c r="C32" s="11">
        <v>25000.0</v>
      </c>
      <c r="D32" s="7" t="s">
        <v>288</v>
      </c>
    </row>
    <row r="33">
      <c r="B33" s="11"/>
      <c r="C33" s="11">
        <f>SUM(C24:C32)</f>
        <v>250000</v>
      </c>
      <c r="D33" s="121">
        <f>C33*0.5</f>
        <v>125000</v>
      </c>
      <c r="E33" s="122">
        <v>0.5</v>
      </c>
      <c r="F33" s="7"/>
    </row>
    <row r="34">
      <c r="B34" s="11"/>
      <c r="C34" s="11"/>
    </row>
    <row r="35">
      <c r="B35" s="11"/>
      <c r="C35" s="11"/>
    </row>
    <row r="36">
      <c r="B36" s="11"/>
      <c r="C36" s="11"/>
    </row>
    <row r="37">
      <c r="A37" s="120" t="s">
        <v>289</v>
      </c>
      <c r="B37" s="11"/>
      <c r="C37" s="11"/>
      <c r="D37" s="7"/>
    </row>
    <row r="38">
      <c r="A38" s="7" t="s">
        <v>290</v>
      </c>
      <c r="B38" s="11"/>
      <c r="C38" s="73">
        <v>25000.0</v>
      </c>
      <c r="D38" s="7" t="s">
        <v>291</v>
      </c>
    </row>
    <row r="39">
      <c r="A39" s="7" t="s">
        <v>292</v>
      </c>
      <c r="B39" s="11"/>
      <c r="C39" s="73">
        <v>75000.0</v>
      </c>
      <c r="D39" s="7" t="s">
        <v>293</v>
      </c>
    </row>
    <row r="40">
      <c r="A40" s="7" t="s">
        <v>294</v>
      </c>
      <c r="B40" s="11"/>
      <c r="C40" s="11">
        <v>15000.0</v>
      </c>
      <c r="D40" s="7" t="s">
        <v>295</v>
      </c>
    </row>
    <row r="41">
      <c r="A41" s="7" t="s">
        <v>296</v>
      </c>
      <c r="B41" s="11"/>
      <c r="C41" s="11">
        <v>10000.0</v>
      </c>
      <c r="D41" s="7" t="s">
        <v>297</v>
      </c>
    </row>
    <row r="42">
      <c r="A42" s="7" t="s">
        <v>298</v>
      </c>
      <c r="B42" s="11"/>
      <c r="C42" s="11">
        <v>10000.0</v>
      </c>
      <c r="D42" s="7" t="s">
        <v>299</v>
      </c>
    </row>
    <row r="43">
      <c r="A43" s="7" t="s">
        <v>300</v>
      </c>
      <c r="B43" s="11"/>
      <c r="C43" s="11">
        <v>10000.0</v>
      </c>
      <c r="D43" s="7" t="s">
        <v>299</v>
      </c>
    </row>
    <row r="44">
      <c r="A44" s="7" t="s">
        <v>301</v>
      </c>
      <c r="B44" s="11"/>
      <c r="C44" s="11">
        <v>20000.0</v>
      </c>
      <c r="D44" s="7" t="s">
        <v>302</v>
      </c>
    </row>
    <row r="45">
      <c r="A45" s="7" t="s">
        <v>303</v>
      </c>
      <c r="B45" s="11"/>
      <c r="C45" s="11">
        <v>7500.0</v>
      </c>
      <c r="D45" s="123">
        <v>44950.0</v>
      </c>
    </row>
    <row r="46">
      <c r="A46" s="7" t="s">
        <v>304</v>
      </c>
      <c r="B46" s="11"/>
      <c r="C46" s="11">
        <v>40000.0</v>
      </c>
      <c r="D46" s="123">
        <v>45009.0</v>
      </c>
    </row>
    <row r="47">
      <c r="A47" s="7" t="s">
        <v>305</v>
      </c>
      <c r="B47" s="11"/>
      <c r="C47" s="11">
        <v>25000.0</v>
      </c>
      <c r="D47" s="123">
        <v>45009.0</v>
      </c>
    </row>
    <row r="48">
      <c r="A48" s="7" t="s">
        <v>306</v>
      </c>
      <c r="B48" s="11"/>
      <c r="C48" s="11">
        <v>45000.0</v>
      </c>
      <c r="D48" s="123">
        <v>45009.0</v>
      </c>
    </row>
    <row r="49">
      <c r="B49" s="11"/>
      <c r="C49" s="11">
        <f>SUM(C38:C48)</f>
        <v>282500</v>
      </c>
      <c r="E49" s="122"/>
    </row>
    <row r="50">
      <c r="B50" s="11"/>
      <c r="C50" s="11"/>
    </row>
    <row r="51">
      <c r="B51" s="11"/>
      <c r="C51" s="11"/>
    </row>
    <row r="52">
      <c r="B52" s="11"/>
      <c r="C52" s="11"/>
    </row>
    <row r="53">
      <c r="B53" s="11"/>
      <c r="C53" s="11"/>
    </row>
    <row r="54">
      <c r="B54" s="11"/>
      <c r="C54" s="11"/>
    </row>
    <row r="55">
      <c r="B55" s="11"/>
      <c r="C55" s="11"/>
    </row>
    <row r="56">
      <c r="B56" s="11"/>
      <c r="C56" s="11"/>
    </row>
    <row r="57">
      <c r="B57" s="11"/>
      <c r="C57" s="11"/>
    </row>
    <row r="58">
      <c r="B58" s="11"/>
      <c r="C58" s="11"/>
    </row>
    <row r="59">
      <c r="B59" s="11"/>
      <c r="C59" s="11"/>
    </row>
    <row r="60">
      <c r="B60" s="11"/>
      <c r="C60" s="11"/>
    </row>
    <row r="61">
      <c r="B61" s="11"/>
      <c r="C61" s="11"/>
    </row>
    <row r="62">
      <c r="B62" s="11"/>
      <c r="C62" s="11"/>
    </row>
    <row r="63">
      <c r="B63" s="11"/>
      <c r="C63" s="11"/>
    </row>
    <row r="64">
      <c r="B64" s="11"/>
      <c r="C64" s="11"/>
    </row>
    <row r="65">
      <c r="B65" s="11"/>
      <c r="C65" s="11"/>
    </row>
    <row r="66">
      <c r="B66" s="11"/>
      <c r="C66" s="11"/>
    </row>
    <row r="67">
      <c r="B67" s="11"/>
      <c r="C67" s="11"/>
    </row>
    <row r="68">
      <c r="B68" s="11"/>
      <c r="C68" s="11"/>
    </row>
    <row r="69">
      <c r="B69" s="11"/>
      <c r="C69" s="11"/>
    </row>
    <row r="70">
      <c r="B70" s="11"/>
      <c r="C70" s="11"/>
    </row>
    <row r="71">
      <c r="B71" s="11"/>
      <c r="C71" s="11"/>
    </row>
    <row r="72">
      <c r="B72" s="11"/>
      <c r="C72" s="11"/>
    </row>
    <row r="73">
      <c r="B73" s="11"/>
      <c r="C73" s="11"/>
    </row>
    <row r="74">
      <c r="B74" s="11"/>
      <c r="C74" s="11"/>
    </row>
    <row r="75">
      <c r="B75" s="11"/>
      <c r="C75" s="11"/>
    </row>
    <row r="76">
      <c r="B76" s="11"/>
      <c r="C76" s="11"/>
    </row>
    <row r="77">
      <c r="B77" s="11"/>
      <c r="C77" s="11"/>
    </row>
    <row r="78">
      <c r="B78" s="11"/>
      <c r="C78" s="11"/>
    </row>
    <row r="79">
      <c r="B79" s="11"/>
      <c r="C79" s="11"/>
    </row>
    <row r="80">
      <c r="B80" s="11"/>
      <c r="C80" s="11"/>
    </row>
    <row r="81">
      <c r="B81" s="11"/>
      <c r="C81" s="11"/>
    </row>
    <row r="82">
      <c r="B82" s="11"/>
      <c r="C82" s="11"/>
    </row>
    <row r="83">
      <c r="B83" s="11"/>
      <c r="C83" s="11"/>
    </row>
    <row r="84">
      <c r="B84" s="11"/>
      <c r="C84" s="11"/>
    </row>
    <row r="85">
      <c r="B85" s="11"/>
      <c r="C85" s="11"/>
    </row>
    <row r="86">
      <c r="B86" s="11"/>
      <c r="C86" s="11"/>
    </row>
    <row r="87">
      <c r="B87" s="11"/>
      <c r="C87" s="11"/>
    </row>
    <row r="88">
      <c r="B88" s="11"/>
      <c r="C88" s="11"/>
    </row>
    <row r="89">
      <c r="B89" s="11"/>
      <c r="C89" s="11"/>
    </row>
    <row r="90">
      <c r="B90" s="11"/>
      <c r="C90" s="11"/>
    </row>
    <row r="91">
      <c r="B91" s="11"/>
      <c r="C91" s="11"/>
    </row>
    <row r="92">
      <c r="B92" s="11"/>
      <c r="C92" s="11"/>
    </row>
    <row r="93">
      <c r="B93" s="11"/>
      <c r="C93" s="11"/>
    </row>
    <row r="94">
      <c r="B94" s="11"/>
      <c r="C94" s="11"/>
    </row>
    <row r="95">
      <c r="B95" s="11"/>
      <c r="C95" s="11"/>
    </row>
    <row r="96">
      <c r="B96" s="11"/>
      <c r="C96" s="11"/>
    </row>
    <row r="97">
      <c r="B97" s="11"/>
      <c r="C97" s="11"/>
    </row>
    <row r="98">
      <c r="B98" s="11"/>
      <c r="C98" s="11"/>
    </row>
    <row r="99">
      <c r="B99" s="11"/>
      <c r="C99" s="11"/>
    </row>
    <row r="100">
      <c r="B100" s="11"/>
      <c r="C100" s="11"/>
    </row>
    <row r="101">
      <c r="B101" s="11"/>
      <c r="C101" s="11"/>
    </row>
    <row r="102">
      <c r="B102" s="11"/>
      <c r="C102" s="11"/>
    </row>
    <row r="103">
      <c r="B103" s="11"/>
      <c r="C103" s="11"/>
    </row>
    <row r="104">
      <c r="B104" s="11"/>
      <c r="C104" s="11"/>
    </row>
    <row r="105">
      <c r="B105" s="11"/>
      <c r="C105" s="11"/>
    </row>
    <row r="106">
      <c r="B106" s="11"/>
      <c r="C106" s="11"/>
    </row>
    <row r="107">
      <c r="B107" s="11"/>
      <c r="C107" s="11"/>
    </row>
    <row r="108">
      <c r="B108" s="11"/>
      <c r="C108" s="11"/>
    </row>
    <row r="109">
      <c r="B109" s="11"/>
      <c r="C109" s="11"/>
    </row>
    <row r="110">
      <c r="B110" s="11"/>
      <c r="C110" s="11"/>
    </row>
    <row r="111">
      <c r="B111" s="11"/>
      <c r="C111" s="11"/>
    </row>
    <row r="112">
      <c r="B112" s="11"/>
      <c r="C112" s="11"/>
    </row>
    <row r="113">
      <c r="B113" s="11"/>
      <c r="C113" s="11"/>
    </row>
    <row r="114">
      <c r="B114" s="11"/>
      <c r="C114" s="11"/>
    </row>
    <row r="115">
      <c r="B115" s="11"/>
      <c r="C115" s="11"/>
    </row>
    <row r="116">
      <c r="B116" s="11"/>
      <c r="C116" s="11"/>
    </row>
    <row r="117">
      <c r="B117" s="11"/>
      <c r="C117" s="11"/>
    </row>
    <row r="118">
      <c r="B118" s="11"/>
      <c r="C118" s="11"/>
    </row>
    <row r="119">
      <c r="B119" s="11"/>
      <c r="C119" s="11"/>
    </row>
    <row r="120">
      <c r="B120" s="11"/>
      <c r="C120" s="11"/>
    </row>
    <row r="121">
      <c r="B121" s="11"/>
      <c r="C121" s="11"/>
    </row>
    <row r="122">
      <c r="B122" s="11"/>
      <c r="C122" s="11"/>
    </row>
    <row r="123">
      <c r="B123" s="11"/>
      <c r="C123" s="11"/>
    </row>
    <row r="124">
      <c r="B124" s="11"/>
      <c r="C124" s="11"/>
    </row>
    <row r="125">
      <c r="B125" s="11"/>
      <c r="C125" s="11"/>
    </row>
    <row r="126">
      <c r="B126" s="11"/>
      <c r="C126" s="11"/>
    </row>
    <row r="127">
      <c r="B127" s="11"/>
      <c r="C127" s="11"/>
    </row>
    <row r="128">
      <c r="B128" s="11"/>
      <c r="C128" s="11"/>
    </row>
    <row r="129">
      <c r="B129" s="11"/>
      <c r="C129" s="11"/>
    </row>
    <row r="130">
      <c r="B130" s="11"/>
      <c r="C130" s="11"/>
    </row>
    <row r="131">
      <c r="B131" s="11"/>
      <c r="C131" s="11"/>
    </row>
    <row r="132">
      <c r="B132" s="11"/>
      <c r="C132" s="11"/>
    </row>
    <row r="133">
      <c r="B133" s="11"/>
      <c r="C133" s="11"/>
    </row>
    <row r="134">
      <c r="B134" s="11"/>
      <c r="C134" s="11"/>
    </row>
    <row r="135">
      <c r="B135" s="11"/>
      <c r="C135" s="11"/>
    </row>
    <row r="136">
      <c r="B136" s="11"/>
      <c r="C136" s="11"/>
    </row>
    <row r="137">
      <c r="B137" s="11"/>
      <c r="C137" s="11"/>
    </row>
    <row r="138">
      <c r="B138" s="11"/>
      <c r="C138" s="11"/>
    </row>
    <row r="139">
      <c r="B139" s="11"/>
      <c r="C139" s="11"/>
    </row>
    <row r="140">
      <c r="B140" s="11"/>
      <c r="C140" s="11"/>
    </row>
    <row r="141">
      <c r="B141" s="11"/>
      <c r="C141" s="11"/>
    </row>
    <row r="142">
      <c r="B142" s="11"/>
      <c r="C142" s="11"/>
    </row>
    <row r="143">
      <c r="B143" s="11"/>
      <c r="C143" s="11"/>
    </row>
    <row r="144">
      <c r="B144" s="11"/>
      <c r="C144" s="11"/>
    </row>
    <row r="145">
      <c r="B145" s="11"/>
      <c r="C145" s="11"/>
    </row>
    <row r="146">
      <c r="B146" s="11"/>
      <c r="C146" s="11"/>
    </row>
    <row r="147">
      <c r="B147" s="11"/>
      <c r="C147" s="11"/>
    </row>
    <row r="148">
      <c r="B148" s="11"/>
      <c r="C148" s="11"/>
    </row>
    <row r="149">
      <c r="B149" s="11"/>
      <c r="C149" s="11"/>
    </row>
    <row r="150">
      <c r="B150" s="11"/>
      <c r="C150" s="11"/>
    </row>
    <row r="151">
      <c r="B151" s="11"/>
      <c r="C151" s="11"/>
    </row>
    <row r="152">
      <c r="B152" s="11"/>
      <c r="C152" s="11"/>
    </row>
    <row r="153">
      <c r="B153" s="11"/>
      <c r="C153" s="11"/>
    </row>
    <row r="154">
      <c r="B154" s="11"/>
      <c r="C154" s="11"/>
    </row>
    <row r="155">
      <c r="B155" s="11"/>
      <c r="C155" s="11"/>
    </row>
    <row r="156">
      <c r="B156" s="11"/>
      <c r="C156" s="11"/>
    </row>
    <row r="157">
      <c r="B157" s="11"/>
      <c r="C157" s="11"/>
    </row>
    <row r="158">
      <c r="B158" s="11"/>
      <c r="C158" s="11"/>
    </row>
    <row r="159">
      <c r="B159" s="11"/>
      <c r="C159" s="11"/>
    </row>
    <row r="160">
      <c r="B160" s="11"/>
      <c r="C160" s="11"/>
    </row>
    <row r="161">
      <c r="B161" s="11"/>
      <c r="C161" s="11"/>
    </row>
    <row r="162">
      <c r="B162" s="11"/>
      <c r="C162" s="11"/>
    </row>
    <row r="163">
      <c r="B163" s="11"/>
      <c r="C163" s="11"/>
    </row>
    <row r="164">
      <c r="B164" s="11"/>
      <c r="C164" s="11"/>
    </row>
    <row r="165">
      <c r="B165" s="11"/>
      <c r="C165" s="11"/>
    </row>
    <row r="166">
      <c r="B166" s="11"/>
      <c r="C166" s="11"/>
    </row>
    <row r="167">
      <c r="B167" s="11"/>
      <c r="C167" s="11"/>
    </row>
    <row r="168">
      <c r="B168" s="11"/>
      <c r="C168" s="11"/>
    </row>
    <row r="169">
      <c r="B169" s="11"/>
      <c r="C169" s="11"/>
    </row>
    <row r="170">
      <c r="B170" s="11"/>
      <c r="C170" s="11"/>
    </row>
    <row r="171">
      <c r="B171" s="11"/>
      <c r="C171" s="11"/>
    </row>
    <row r="172">
      <c r="B172" s="11"/>
      <c r="C172" s="11"/>
    </row>
    <row r="173">
      <c r="B173" s="11"/>
      <c r="C173" s="11"/>
    </row>
    <row r="174">
      <c r="B174" s="11"/>
      <c r="C174" s="11"/>
    </row>
    <row r="175">
      <c r="B175" s="11"/>
      <c r="C175" s="11"/>
    </row>
    <row r="176">
      <c r="B176" s="11"/>
      <c r="C176" s="11"/>
    </row>
    <row r="177">
      <c r="B177" s="11"/>
      <c r="C177" s="11"/>
    </row>
    <row r="178">
      <c r="B178" s="11"/>
      <c r="C178" s="11"/>
    </row>
    <row r="179">
      <c r="B179" s="11"/>
      <c r="C179" s="11"/>
    </row>
    <row r="180">
      <c r="B180" s="11"/>
      <c r="C180" s="11"/>
    </row>
    <row r="181">
      <c r="B181" s="11"/>
      <c r="C181" s="11"/>
    </row>
    <row r="182">
      <c r="B182" s="11"/>
      <c r="C182" s="11"/>
    </row>
    <row r="183">
      <c r="B183" s="11"/>
      <c r="C183" s="11"/>
    </row>
    <row r="184">
      <c r="B184" s="11"/>
      <c r="C184" s="11"/>
    </row>
    <row r="185">
      <c r="B185" s="11"/>
      <c r="C185" s="11"/>
    </row>
    <row r="186">
      <c r="B186" s="11"/>
      <c r="C186" s="11"/>
    </row>
    <row r="187">
      <c r="B187" s="11"/>
      <c r="C187" s="11"/>
    </row>
    <row r="188">
      <c r="B188" s="11"/>
      <c r="C188" s="11"/>
    </row>
    <row r="189">
      <c r="B189" s="11"/>
      <c r="C189" s="11"/>
    </row>
    <row r="190">
      <c r="B190" s="11"/>
      <c r="C190" s="11"/>
    </row>
    <row r="191">
      <c r="B191" s="11"/>
      <c r="C191" s="11"/>
    </row>
    <row r="192">
      <c r="B192" s="11"/>
      <c r="C192" s="11"/>
    </row>
    <row r="193">
      <c r="B193" s="11"/>
      <c r="C193" s="11"/>
    </row>
    <row r="194">
      <c r="B194" s="11"/>
      <c r="C194" s="11"/>
    </row>
    <row r="195">
      <c r="B195" s="11"/>
      <c r="C195" s="11"/>
    </row>
    <row r="196">
      <c r="B196" s="11"/>
      <c r="C196" s="11"/>
    </row>
    <row r="197">
      <c r="B197" s="11"/>
      <c r="C197" s="11"/>
    </row>
    <row r="198">
      <c r="B198" s="11"/>
      <c r="C198" s="11"/>
    </row>
    <row r="199">
      <c r="B199" s="11"/>
      <c r="C199" s="11"/>
    </row>
    <row r="200">
      <c r="B200" s="11"/>
      <c r="C200" s="11"/>
    </row>
    <row r="201">
      <c r="B201" s="11"/>
      <c r="C201" s="11"/>
    </row>
    <row r="202">
      <c r="B202" s="11"/>
      <c r="C202" s="11"/>
    </row>
    <row r="203">
      <c r="B203" s="11"/>
      <c r="C203" s="11"/>
    </row>
    <row r="204">
      <c r="B204" s="11"/>
      <c r="C204" s="11"/>
    </row>
    <row r="205">
      <c r="B205" s="11"/>
      <c r="C205" s="11"/>
    </row>
    <row r="206">
      <c r="B206" s="11"/>
      <c r="C206" s="11"/>
    </row>
    <row r="207">
      <c r="B207" s="11"/>
      <c r="C207" s="11"/>
    </row>
    <row r="208">
      <c r="B208" s="11"/>
      <c r="C208" s="11"/>
    </row>
    <row r="209">
      <c r="B209" s="11"/>
      <c r="C209" s="11"/>
    </row>
    <row r="210">
      <c r="B210" s="11"/>
      <c r="C210" s="11"/>
    </row>
    <row r="211">
      <c r="B211" s="11"/>
      <c r="C211" s="11"/>
    </row>
    <row r="212">
      <c r="B212" s="11"/>
      <c r="C212" s="11"/>
    </row>
    <row r="213">
      <c r="B213" s="11"/>
      <c r="C213" s="11"/>
    </row>
    <row r="214">
      <c r="B214" s="11"/>
      <c r="C214" s="11"/>
    </row>
    <row r="215">
      <c r="B215" s="11"/>
      <c r="C215" s="11"/>
    </row>
    <row r="216">
      <c r="B216" s="11"/>
      <c r="C216" s="11"/>
    </row>
    <row r="217">
      <c r="B217" s="11"/>
      <c r="C217" s="11"/>
    </row>
    <row r="218">
      <c r="B218" s="11"/>
      <c r="C218" s="11"/>
    </row>
    <row r="219">
      <c r="B219" s="11"/>
      <c r="C219" s="11"/>
    </row>
    <row r="220">
      <c r="B220" s="11"/>
      <c r="C220" s="11"/>
    </row>
    <row r="221">
      <c r="B221" s="11"/>
      <c r="C221" s="11"/>
    </row>
    <row r="222">
      <c r="B222" s="11"/>
      <c r="C222" s="11"/>
    </row>
    <row r="223">
      <c r="B223" s="11"/>
      <c r="C223" s="11"/>
    </row>
    <row r="224">
      <c r="B224" s="11"/>
      <c r="C224" s="11"/>
    </row>
    <row r="225">
      <c r="B225" s="11"/>
      <c r="C225" s="11"/>
    </row>
    <row r="226">
      <c r="B226" s="11"/>
      <c r="C226" s="11"/>
    </row>
    <row r="227">
      <c r="B227" s="11"/>
      <c r="C227" s="11"/>
    </row>
    <row r="228">
      <c r="B228" s="11"/>
      <c r="C228" s="11"/>
    </row>
    <row r="229">
      <c r="B229" s="11"/>
      <c r="C229" s="11"/>
    </row>
    <row r="230">
      <c r="B230" s="11"/>
      <c r="C230" s="11"/>
    </row>
    <row r="231">
      <c r="B231" s="11"/>
      <c r="C231" s="11"/>
    </row>
    <row r="232">
      <c r="B232" s="11"/>
      <c r="C232" s="11"/>
    </row>
    <row r="233">
      <c r="B233" s="11"/>
      <c r="C233" s="11"/>
    </row>
    <row r="234">
      <c r="B234" s="11"/>
      <c r="C234" s="11"/>
    </row>
    <row r="235">
      <c r="B235" s="11"/>
      <c r="C235" s="11"/>
    </row>
    <row r="236">
      <c r="B236" s="11"/>
      <c r="C236" s="11"/>
    </row>
    <row r="237">
      <c r="B237" s="11"/>
      <c r="C237" s="11"/>
    </row>
    <row r="238">
      <c r="B238" s="11"/>
      <c r="C238" s="11"/>
    </row>
    <row r="239">
      <c r="B239" s="11"/>
      <c r="C239" s="11"/>
    </row>
    <row r="240">
      <c r="B240" s="11"/>
      <c r="C240" s="11"/>
    </row>
    <row r="241">
      <c r="B241" s="11"/>
      <c r="C241" s="11"/>
    </row>
    <row r="242">
      <c r="B242" s="11"/>
      <c r="C242" s="11"/>
    </row>
    <row r="243">
      <c r="B243" s="11"/>
      <c r="C243" s="11"/>
    </row>
    <row r="244">
      <c r="B244" s="11"/>
      <c r="C244" s="11"/>
    </row>
    <row r="245">
      <c r="B245" s="11"/>
      <c r="C245" s="11"/>
    </row>
    <row r="246">
      <c r="B246" s="11"/>
      <c r="C246" s="11"/>
    </row>
    <row r="247">
      <c r="B247" s="11"/>
      <c r="C247" s="11"/>
    </row>
    <row r="248">
      <c r="B248" s="11"/>
      <c r="C248" s="11"/>
    </row>
    <row r="249">
      <c r="B249" s="11"/>
      <c r="C249" s="11"/>
    </row>
    <row r="250">
      <c r="B250" s="11"/>
      <c r="C250" s="11"/>
    </row>
    <row r="251">
      <c r="B251" s="11"/>
      <c r="C251" s="11"/>
    </row>
    <row r="252">
      <c r="B252" s="11"/>
      <c r="C252" s="11"/>
    </row>
    <row r="253">
      <c r="B253" s="11"/>
      <c r="C253" s="11"/>
    </row>
    <row r="254">
      <c r="B254" s="11"/>
      <c r="C254" s="11"/>
    </row>
    <row r="255">
      <c r="B255" s="11"/>
      <c r="C255" s="11"/>
    </row>
    <row r="256">
      <c r="B256" s="11"/>
      <c r="C256" s="11"/>
    </row>
    <row r="257">
      <c r="B257" s="11"/>
      <c r="C257" s="11"/>
    </row>
    <row r="258">
      <c r="B258" s="11"/>
      <c r="C258" s="11"/>
    </row>
    <row r="259">
      <c r="B259" s="11"/>
      <c r="C259" s="11"/>
    </row>
    <row r="260">
      <c r="B260" s="11"/>
      <c r="C260" s="11"/>
    </row>
    <row r="261">
      <c r="B261" s="11"/>
      <c r="C261" s="11"/>
    </row>
    <row r="262">
      <c r="B262" s="11"/>
      <c r="C262" s="11"/>
    </row>
    <row r="263">
      <c r="B263" s="11"/>
      <c r="C263" s="11"/>
    </row>
    <row r="264">
      <c r="B264" s="11"/>
      <c r="C264" s="11"/>
    </row>
    <row r="265">
      <c r="B265" s="11"/>
      <c r="C265" s="11"/>
    </row>
    <row r="266">
      <c r="B266" s="11"/>
      <c r="C266" s="11"/>
    </row>
    <row r="267">
      <c r="B267" s="11"/>
      <c r="C267" s="11"/>
    </row>
    <row r="268">
      <c r="B268" s="11"/>
      <c r="C268" s="11"/>
    </row>
    <row r="269">
      <c r="B269" s="11"/>
      <c r="C269" s="11"/>
    </row>
    <row r="270">
      <c r="B270" s="11"/>
      <c r="C270" s="11"/>
    </row>
    <row r="271">
      <c r="B271" s="11"/>
      <c r="C271" s="11"/>
    </row>
    <row r="272">
      <c r="B272" s="11"/>
      <c r="C272" s="11"/>
    </row>
    <row r="273">
      <c r="B273" s="11"/>
      <c r="C273" s="11"/>
    </row>
    <row r="274">
      <c r="B274" s="11"/>
      <c r="C274" s="11"/>
    </row>
    <row r="275">
      <c r="B275" s="11"/>
      <c r="C275" s="11"/>
    </row>
    <row r="276">
      <c r="B276" s="11"/>
      <c r="C276" s="11"/>
    </row>
    <row r="277">
      <c r="B277" s="11"/>
      <c r="C277" s="11"/>
    </row>
    <row r="278">
      <c r="B278" s="11"/>
      <c r="C278" s="11"/>
    </row>
    <row r="279">
      <c r="B279" s="11"/>
      <c r="C279" s="11"/>
    </row>
    <row r="280">
      <c r="B280" s="11"/>
      <c r="C280" s="11"/>
    </row>
    <row r="281">
      <c r="B281" s="11"/>
      <c r="C281" s="11"/>
    </row>
    <row r="282">
      <c r="B282" s="11"/>
      <c r="C282" s="11"/>
    </row>
    <row r="283">
      <c r="B283" s="11"/>
      <c r="C283" s="11"/>
    </row>
    <row r="284">
      <c r="B284" s="11"/>
      <c r="C284" s="11"/>
    </row>
    <row r="285">
      <c r="B285" s="11"/>
      <c r="C285" s="11"/>
    </row>
    <row r="286">
      <c r="B286" s="11"/>
      <c r="C286" s="11"/>
    </row>
    <row r="287">
      <c r="B287" s="11"/>
      <c r="C287" s="11"/>
    </row>
    <row r="288">
      <c r="B288" s="11"/>
      <c r="C288" s="11"/>
    </row>
    <row r="289">
      <c r="B289" s="11"/>
      <c r="C289" s="11"/>
    </row>
    <row r="290">
      <c r="B290" s="11"/>
      <c r="C290" s="11"/>
    </row>
    <row r="291">
      <c r="B291" s="11"/>
      <c r="C291" s="11"/>
    </row>
    <row r="292">
      <c r="B292" s="11"/>
      <c r="C292" s="11"/>
    </row>
    <row r="293">
      <c r="B293" s="11"/>
      <c r="C293" s="11"/>
    </row>
    <row r="294">
      <c r="B294" s="11"/>
      <c r="C294" s="11"/>
    </row>
    <row r="295">
      <c r="B295" s="11"/>
      <c r="C295" s="11"/>
    </row>
    <row r="296">
      <c r="B296" s="11"/>
      <c r="C296" s="11"/>
    </row>
    <row r="297">
      <c r="B297" s="11"/>
      <c r="C297" s="11"/>
    </row>
    <row r="298">
      <c r="B298" s="11"/>
      <c r="C298" s="11"/>
    </row>
    <row r="299">
      <c r="B299" s="11"/>
      <c r="C299" s="11"/>
    </row>
    <row r="300">
      <c r="B300" s="11"/>
      <c r="C300" s="11"/>
    </row>
    <row r="301">
      <c r="B301" s="11"/>
      <c r="C301" s="11"/>
    </row>
    <row r="302">
      <c r="B302" s="11"/>
      <c r="C302" s="11"/>
    </row>
    <row r="303">
      <c r="B303" s="11"/>
      <c r="C303" s="11"/>
    </row>
    <row r="304">
      <c r="B304" s="11"/>
      <c r="C304" s="11"/>
    </row>
    <row r="305">
      <c r="B305" s="11"/>
      <c r="C305" s="11"/>
    </row>
    <row r="306">
      <c r="B306" s="11"/>
      <c r="C306" s="11"/>
    </row>
    <row r="307">
      <c r="B307" s="11"/>
      <c r="C307" s="11"/>
    </row>
    <row r="308">
      <c r="B308" s="11"/>
      <c r="C308" s="11"/>
    </row>
    <row r="309">
      <c r="B309" s="11"/>
      <c r="C309" s="11"/>
    </row>
    <row r="310">
      <c r="B310" s="11"/>
      <c r="C310" s="11"/>
    </row>
    <row r="311">
      <c r="B311" s="11"/>
      <c r="C311" s="11"/>
    </row>
    <row r="312">
      <c r="B312" s="11"/>
      <c r="C312" s="11"/>
    </row>
    <row r="313">
      <c r="B313" s="11"/>
      <c r="C313" s="11"/>
    </row>
    <row r="314">
      <c r="B314" s="11"/>
      <c r="C314" s="11"/>
    </row>
    <row r="315">
      <c r="B315" s="11"/>
      <c r="C315" s="11"/>
    </row>
    <row r="316">
      <c r="B316" s="11"/>
      <c r="C316" s="11"/>
    </row>
    <row r="317">
      <c r="B317" s="11"/>
      <c r="C317" s="11"/>
    </row>
    <row r="318">
      <c r="B318" s="11"/>
      <c r="C318" s="11"/>
    </row>
    <row r="319">
      <c r="B319" s="11"/>
      <c r="C319" s="11"/>
    </row>
    <row r="320">
      <c r="B320" s="11"/>
      <c r="C320" s="11"/>
    </row>
    <row r="321">
      <c r="B321" s="11"/>
      <c r="C321" s="11"/>
    </row>
    <row r="322">
      <c r="B322" s="11"/>
      <c r="C322" s="11"/>
    </row>
    <row r="323">
      <c r="B323" s="11"/>
      <c r="C323" s="11"/>
    </row>
    <row r="324">
      <c r="B324" s="11"/>
      <c r="C324" s="11"/>
    </row>
    <row r="325">
      <c r="B325" s="11"/>
      <c r="C325" s="11"/>
    </row>
    <row r="326">
      <c r="B326" s="11"/>
      <c r="C326" s="11"/>
    </row>
    <row r="327">
      <c r="B327" s="11"/>
      <c r="C327" s="11"/>
    </row>
    <row r="328">
      <c r="B328" s="11"/>
      <c r="C328" s="11"/>
    </row>
    <row r="329">
      <c r="B329" s="11"/>
      <c r="C329" s="11"/>
    </row>
    <row r="330">
      <c r="B330" s="11"/>
      <c r="C330" s="11"/>
    </row>
    <row r="331">
      <c r="B331" s="11"/>
      <c r="C331" s="11"/>
    </row>
    <row r="332">
      <c r="B332" s="11"/>
      <c r="C332" s="11"/>
    </row>
    <row r="333">
      <c r="B333" s="11"/>
      <c r="C333" s="11"/>
    </row>
    <row r="334">
      <c r="B334" s="11"/>
      <c r="C334" s="11"/>
    </row>
    <row r="335">
      <c r="B335" s="11"/>
      <c r="C335" s="11"/>
    </row>
    <row r="336">
      <c r="B336" s="11"/>
      <c r="C336" s="11"/>
    </row>
    <row r="337">
      <c r="B337" s="11"/>
      <c r="C337" s="11"/>
    </row>
    <row r="338">
      <c r="B338" s="11"/>
      <c r="C338" s="11"/>
    </row>
    <row r="339">
      <c r="B339" s="11"/>
      <c r="C339" s="11"/>
    </row>
    <row r="340">
      <c r="B340" s="11"/>
      <c r="C340" s="11"/>
    </row>
    <row r="341">
      <c r="B341" s="11"/>
      <c r="C341" s="11"/>
    </row>
    <row r="342">
      <c r="B342" s="11"/>
      <c r="C342" s="11"/>
    </row>
    <row r="343">
      <c r="B343" s="11"/>
      <c r="C343" s="11"/>
    </row>
    <row r="344">
      <c r="B344" s="11"/>
      <c r="C344" s="11"/>
    </row>
    <row r="345">
      <c r="B345" s="11"/>
      <c r="C345" s="11"/>
    </row>
    <row r="346">
      <c r="B346" s="11"/>
      <c r="C346" s="11"/>
    </row>
    <row r="347">
      <c r="B347" s="11"/>
      <c r="C347" s="11"/>
    </row>
    <row r="348">
      <c r="B348" s="11"/>
      <c r="C348" s="11"/>
    </row>
    <row r="349">
      <c r="B349" s="11"/>
      <c r="C349" s="11"/>
    </row>
    <row r="350">
      <c r="B350" s="11"/>
      <c r="C350" s="11"/>
    </row>
    <row r="351">
      <c r="B351" s="11"/>
      <c r="C351" s="11"/>
    </row>
    <row r="352">
      <c r="B352" s="11"/>
      <c r="C352" s="11"/>
    </row>
    <row r="353">
      <c r="B353" s="11"/>
      <c r="C353" s="11"/>
    </row>
    <row r="354">
      <c r="B354" s="11"/>
      <c r="C354" s="11"/>
    </row>
    <row r="355">
      <c r="B355" s="11"/>
      <c r="C355" s="11"/>
    </row>
    <row r="356">
      <c r="B356" s="11"/>
      <c r="C356" s="11"/>
    </row>
    <row r="357">
      <c r="B357" s="11"/>
      <c r="C357" s="11"/>
    </row>
    <row r="358">
      <c r="B358" s="11"/>
      <c r="C358" s="11"/>
    </row>
    <row r="359">
      <c r="B359" s="11"/>
      <c r="C359" s="11"/>
    </row>
    <row r="360">
      <c r="B360" s="11"/>
      <c r="C360" s="11"/>
    </row>
    <row r="361">
      <c r="B361" s="11"/>
      <c r="C361" s="11"/>
    </row>
    <row r="362">
      <c r="B362" s="11"/>
      <c r="C362" s="11"/>
    </row>
    <row r="363">
      <c r="B363" s="11"/>
      <c r="C363" s="11"/>
    </row>
    <row r="364">
      <c r="B364" s="11"/>
      <c r="C364" s="11"/>
    </row>
    <row r="365">
      <c r="B365" s="11"/>
      <c r="C365" s="11"/>
    </row>
    <row r="366">
      <c r="B366" s="11"/>
      <c r="C366" s="11"/>
    </row>
    <row r="367">
      <c r="B367" s="11"/>
      <c r="C367" s="11"/>
    </row>
    <row r="368">
      <c r="B368" s="11"/>
      <c r="C368" s="11"/>
    </row>
    <row r="369">
      <c r="B369" s="11"/>
      <c r="C369" s="11"/>
    </row>
    <row r="370">
      <c r="B370" s="11"/>
      <c r="C370" s="11"/>
    </row>
    <row r="371">
      <c r="B371" s="11"/>
      <c r="C371" s="11"/>
    </row>
    <row r="372">
      <c r="B372" s="11"/>
      <c r="C372" s="11"/>
    </row>
    <row r="373">
      <c r="B373" s="11"/>
      <c r="C373" s="11"/>
    </row>
    <row r="374">
      <c r="B374" s="11"/>
      <c r="C374" s="11"/>
    </row>
    <row r="375">
      <c r="B375" s="11"/>
      <c r="C375" s="11"/>
    </row>
    <row r="376">
      <c r="B376" s="11"/>
      <c r="C376" s="11"/>
    </row>
    <row r="377">
      <c r="B377" s="11"/>
      <c r="C377" s="11"/>
    </row>
    <row r="378">
      <c r="B378" s="11"/>
      <c r="C378" s="11"/>
    </row>
    <row r="379">
      <c r="B379" s="11"/>
      <c r="C379" s="11"/>
    </row>
    <row r="380">
      <c r="B380" s="11"/>
      <c r="C380" s="11"/>
    </row>
    <row r="381">
      <c r="B381" s="11"/>
      <c r="C381" s="11"/>
    </row>
    <row r="382">
      <c r="B382" s="11"/>
      <c r="C382" s="11"/>
    </row>
    <row r="383">
      <c r="B383" s="11"/>
      <c r="C383" s="11"/>
    </row>
    <row r="384">
      <c r="B384" s="11"/>
      <c r="C384" s="11"/>
    </row>
    <row r="385">
      <c r="B385" s="11"/>
      <c r="C385" s="11"/>
    </row>
    <row r="386">
      <c r="B386" s="11"/>
      <c r="C386" s="11"/>
    </row>
    <row r="387">
      <c r="B387" s="11"/>
      <c r="C387" s="11"/>
    </row>
    <row r="388">
      <c r="B388" s="11"/>
      <c r="C388" s="11"/>
    </row>
    <row r="389">
      <c r="B389" s="11"/>
      <c r="C389" s="11"/>
    </row>
    <row r="390">
      <c r="B390" s="11"/>
      <c r="C390" s="11"/>
    </row>
    <row r="391">
      <c r="B391" s="11"/>
      <c r="C391" s="11"/>
    </row>
    <row r="392">
      <c r="B392" s="11"/>
      <c r="C392" s="11"/>
    </row>
    <row r="393">
      <c r="B393" s="11"/>
      <c r="C393" s="11"/>
    </row>
    <row r="394">
      <c r="B394" s="11"/>
      <c r="C394" s="11"/>
    </row>
    <row r="395">
      <c r="B395" s="11"/>
      <c r="C395" s="11"/>
    </row>
    <row r="396">
      <c r="B396" s="11"/>
      <c r="C396" s="11"/>
    </row>
    <row r="397">
      <c r="B397" s="11"/>
      <c r="C397" s="11"/>
    </row>
    <row r="398">
      <c r="B398" s="11"/>
      <c r="C398" s="11"/>
    </row>
    <row r="399">
      <c r="B399" s="11"/>
      <c r="C399" s="11"/>
    </row>
    <row r="400">
      <c r="B400" s="11"/>
      <c r="C400" s="11"/>
    </row>
    <row r="401">
      <c r="B401" s="11"/>
      <c r="C401" s="11"/>
    </row>
    <row r="402">
      <c r="B402" s="11"/>
      <c r="C402" s="11"/>
    </row>
    <row r="403">
      <c r="B403" s="11"/>
      <c r="C403" s="11"/>
    </row>
    <row r="404">
      <c r="B404" s="11"/>
      <c r="C404" s="11"/>
    </row>
    <row r="405">
      <c r="B405" s="11"/>
      <c r="C405" s="11"/>
    </row>
    <row r="406">
      <c r="B406" s="11"/>
      <c r="C406" s="11"/>
    </row>
    <row r="407">
      <c r="B407" s="11"/>
      <c r="C407" s="11"/>
    </row>
    <row r="408">
      <c r="B408" s="11"/>
      <c r="C408" s="11"/>
    </row>
    <row r="409">
      <c r="B409" s="11"/>
      <c r="C409" s="11"/>
    </row>
    <row r="410">
      <c r="B410" s="11"/>
      <c r="C410" s="11"/>
    </row>
    <row r="411">
      <c r="B411" s="11"/>
      <c r="C411" s="11"/>
    </row>
    <row r="412">
      <c r="B412" s="11"/>
      <c r="C412" s="11"/>
    </row>
    <row r="413">
      <c r="B413" s="11"/>
      <c r="C413" s="11"/>
    </row>
    <row r="414">
      <c r="B414" s="11"/>
      <c r="C414" s="11"/>
    </row>
    <row r="415">
      <c r="B415" s="11"/>
      <c r="C415" s="11"/>
    </row>
    <row r="416">
      <c r="B416" s="11"/>
      <c r="C416" s="11"/>
    </row>
    <row r="417">
      <c r="B417" s="11"/>
      <c r="C417" s="11"/>
    </row>
    <row r="418">
      <c r="B418" s="11"/>
      <c r="C418" s="11"/>
    </row>
    <row r="419">
      <c r="B419" s="11"/>
      <c r="C419" s="11"/>
    </row>
    <row r="420">
      <c r="B420" s="11"/>
      <c r="C420" s="11"/>
    </row>
    <row r="421">
      <c r="B421" s="11"/>
      <c r="C421" s="11"/>
    </row>
    <row r="422">
      <c r="B422" s="11"/>
      <c r="C422" s="11"/>
    </row>
    <row r="423">
      <c r="B423" s="11"/>
      <c r="C423" s="11"/>
    </row>
    <row r="424">
      <c r="B424" s="11"/>
      <c r="C424" s="11"/>
    </row>
    <row r="425">
      <c r="B425" s="11"/>
      <c r="C425" s="11"/>
    </row>
    <row r="426">
      <c r="B426" s="11"/>
      <c r="C426" s="11"/>
    </row>
    <row r="427">
      <c r="B427" s="11"/>
      <c r="C427" s="11"/>
    </row>
    <row r="428">
      <c r="B428" s="11"/>
      <c r="C428" s="11"/>
    </row>
    <row r="429">
      <c r="B429" s="11"/>
      <c r="C429" s="11"/>
    </row>
    <row r="430">
      <c r="B430" s="11"/>
      <c r="C430" s="11"/>
    </row>
    <row r="431">
      <c r="B431" s="11"/>
      <c r="C431" s="11"/>
    </row>
    <row r="432">
      <c r="B432" s="11"/>
      <c r="C432" s="11"/>
    </row>
    <row r="433">
      <c r="B433" s="11"/>
      <c r="C433" s="11"/>
    </row>
    <row r="434">
      <c r="B434" s="11"/>
      <c r="C434" s="11"/>
    </row>
    <row r="435">
      <c r="B435" s="11"/>
      <c r="C435" s="11"/>
    </row>
    <row r="436">
      <c r="B436" s="11"/>
      <c r="C436" s="11"/>
    </row>
    <row r="437">
      <c r="B437" s="11"/>
      <c r="C437" s="11"/>
    </row>
    <row r="438">
      <c r="B438" s="11"/>
      <c r="C438" s="11"/>
    </row>
    <row r="439">
      <c r="B439" s="11"/>
      <c r="C439" s="11"/>
    </row>
    <row r="440">
      <c r="B440" s="11"/>
      <c r="C440" s="11"/>
    </row>
    <row r="441">
      <c r="B441" s="11"/>
      <c r="C441" s="11"/>
    </row>
    <row r="442">
      <c r="B442" s="11"/>
      <c r="C442" s="11"/>
    </row>
    <row r="443">
      <c r="B443" s="11"/>
      <c r="C443" s="11"/>
    </row>
    <row r="444">
      <c r="B444" s="11"/>
      <c r="C444" s="11"/>
    </row>
    <row r="445">
      <c r="B445" s="11"/>
      <c r="C445" s="11"/>
    </row>
    <row r="446">
      <c r="B446" s="11"/>
      <c r="C446" s="11"/>
    </row>
    <row r="447">
      <c r="B447" s="11"/>
      <c r="C447" s="11"/>
    </row>
    <row r="448">
      <c r="B448" s="11"/>
      <c r="C448" s="11"/>
    </row>
    <row r="449">
      <c r="B449" s="11"/>
      <c r="C449" s="11"/>
    </row>
    <row r="450">
      <c r="B450" s="11"/>
      <c r="C450" s="11"/>
    </row>
    <row r="451">
      <c r="B451" s="11"/>
      <c r="C451" s="11"/>
    </row>
    <row r="452">
      <c r="B452" s="11"/>
      <c r="C452" s="11"/>
    </row>
    <row r="453">
      <c r="B453" s="11"/>
      <c r="C453" s="11"/>
    </row>
    <row r="454">
      <c r="B454" s="11"/>
      <c r="C454" s="11"/>
    </row>
    <row r="455">
      <c r="B455" s="11"/>
      <c r="C455" s="11"/>
    </row>
    <row r="456">
      <c r="B456" s="11"/>
      <c r="C456" s="11"/>
    </row>
    <row r="457">
      <c r="B457" s="11"/>
      <c r="C457" s="11"/>
    </row>
    <row r="458">
      <c r="B458" s="11"/>
      <c r="C458" s="11"/>
    </row>
    <row r="459">
      <c r="B459" s="11"/>
      <c r="C459" s="11"/>
    </row>
    <row r="460">
      <c r="B460" s="11"/>
      <c r="C460" s="11"/>
    </row>
    <row r="461">
      <c r="B461" s="11"/>
      <c r="C461" s="11"/>
    </row>
    <row r="462">
      <c r="B462" s="11"/>
      <c r="C462" s="11"/>
    </row>
    <row r="463">
      <c r="B463" s="11"/>
      <c r="C463" s="11"/>
    </row>
    <row r="464">
      <c r="B464" s="11"/>
      <c r="C464" s="11"/>
    </row>
    <row r="465">
      <c r="B465" s="11"/>
      <c r="C465" s="11"/>
    </row>
    <row r="466">
      <c r="B466" s="11"/>
      <c r="C466" s="11"/>
    </row>
    <row r="467">
      <c r="B467" s="11"/>
      <c r="C467" s="11"/>
    </row>
    <row r="468">
      <c r="B468" s="11"/>
      <c r="C468" s="11"/>
    </row>
    <row r="469">
      <c r="B469" s="11"/>
      <c r="C469" s="11"/>
    </row>
    <row r="470">
      <c r="B470" s="11"/>
      <c r="C470" s="11"/>
    </row>
    <row r="471">
      <c r="B471" s="11"/>
      <c r="C471" s="11"/>
    </row>
    <row r="472">
      <c r="B472" s="11"/>
      <c r="C472" s="11"/>
    </row>
    <row r="473">
      <c r="B473" s="11"/>
      <c r="C473" s="11"/>
    </row>
    <row r="474">
      <c r="B474" s="11"/>
      <c r="C474" s="11"/>
    </row>
    <row r="475">
      <c r="B475" s="11"/>
      <c r="C475" s="11"/>
    </row>
    <row r="476">
      <c r="B476" s="11"/>
      <c r="C476" s="11"/>
    </row>
    <row r="477">
      <c r="B477" s="11"/>
      <c r="C477" s="11"/>
    </row>
    <row r="478">
      <c r="B478" s="11"/>
      <c r="C478" s="11"/>
    </row>
    <row r="479">
      <c r="B479" s="11"/>
      <c r="C479" s="11"/>
    </row>
    <row r="480">
      <c r="B480" s="11"/>
      <c r="C480" s="11"/>
    </row>
    <row r="481">
      <c r="B481" s="11"/>
      <c r="C481" s="11"/>
    </row>
    <row r="482">
      <c r="B482" s="11"/>
      <c r="C482" s="11"/>
    </row>
    <row r="483">
      <c r="B483" s="11"/>
      <c r="C483" s="11"/>
    </row>
    <row r="484">
      <c r="B484" s="11"/>
      <c r="C484" s="11"/>
    </row>
    <row r="485">
      <c r="B485" s="11"/>
      <c r="C485" s="11"/>
    </row>
    <row r="486">
      <c r="B486" s="11"/>
      <c r="C486" s="11"/>
    </row>
    <row r="487">
      <c r="B487" s="11"/>
      <c r="C487" s="11"/>
    </row>
    <row r="488">
      <c r="B488" s="11"/>
      <c r="C488" s="11"/>
    </row>
    <row r="489">
      <c r="B489" s="11"/>
      <c r="C489" s="11"/>
    </row>
    <row r="490">
      <c r="B490" s="11"/>
      <c r="C490" s="11"/>
    </row>
    <row r="491">
      <c r="B491" s="11"/>
      <c r="C491" s="11"/>
    </row>
    <row r="492">
      <c r="B492" s="11"/>
      <c r="C492" s="11"/>
    </row>
    <row r="493">
      <c r="B493" s="11"/>
      <c r="C493" s="11"/>
    </row>
    <row r="494">
      <c r="B494" s="11"/>
      <c r="C494" s="11"/>
    </row>
    <row r="495">
      <c r="B495" s="11"/>
      <c r="C495" s="11"/>
    </row>
    <row r="496">
      <c r="B496" s="11"/>
      <c r="C496" s="11"/>
    </row>
    <row r="497">
      <c r="B497" s="11"/>
      <c r="C497" s="11"/>
    </row>
    <row r="498">
      <c r="B498" s="11"/>
      <c r="C498" s="11"/>
    </row>
    <row r="499">
      <c r="B499" s="11"/>
      <c r="C499" s="11"/>
    </row>
    <row r="500">
      <c r="B500" s="11"/>
      <c r="C500" s="11"/>
    </row>
    <row r="501">
      <c r="B501" s="11"/>
      <c r="C501" s="11"/>
    </row>
    <row r="502">
      <c r="B502" s="11"/>
      <c r="C502" s="11"/>
    </row>
    <row r="503">
      <c r="B503" s="11"/>
      <c r="C503" s="11"/>
    </row>
    <row r="504">
      <c r="B504" s="11"/>
      <c r="C504" s="11"/>
    </row>
    <row r="505">
      <c r="B505" s="11"/>
      <c r="C505" s="11"/>
    </row>
    <row r="506">
      <c r="B506" s="11"/>
      <c r="C506" s="11"/>
    </row>
    <row r="507">
      <c r="B507" s="11"/>
      <c r="C507" s="11"/>
    </row>
    <row r="508">
      <c r="B508" s="11"/>
      <c r="C508" s="11"/>
    </row>
    <row r="509">
      <c r="B509" s="11"/>
      <c r="C509" s="11"/>
    </row>
    <row r="510">
      <c r="B510" s="11"/>
      <c r="C510" s="11"/>
    </row>
    <row r="511">
      <c r="B511" s="11"/>
      <c r="C511" s="11"/>
    </row>
    <row r="512">
      <c r="B512" s="11"/>
      <c r="C512" s="11"/>
    </row>
    <row r="513">
      <c r="B513" s="11"/>
      <c r="C513" s="11"/>
    </row>
    <row r="514">
      <c r="B514" s="11"/>
      <c r="C514" s="11"/>
    </row>
    <row r="515">
      <c r="B515" s="11"/>
      <c r="C515" s="11"/>
    </row>
    <row r="516">
      <c r="B516" s="11"/>
      <c r="C516" s="11"/>
    </row>
    <row r="517">
      <c r="B517" s="11"/>
      <c r="C517" s="11"/>
    </row>
    <row r="518">
      <c r="B518" s="11"/>
      <c r="C518" s="11"/>
    </row>
    <row r="519">
      <c r="B519" s="11"/>
      <c r="C519" s="11"/>
    </row>
    <row r="520">
      <c r="B520" s="11"/>
      <c r="C520" s="11"/>
    </row>
    <row r="521">
      <c r="B521" s="11"/>
      <c r="C521" s="11"/>
    </row>
    <row r="522">
      <c r="B522" s="11"/>
      <c r="C522" s="11"/>
    </row>
    <row r="523">
      <c r="B523" s="11"/>
      <c r="C523" s="11"/>
    </row>
    <row r="524">
      <c r="B524" s="11"/>
      <c r="C524" s="11"/>
    </row>
    <row r="525">
      <c r="B525" s="11"/>
      <c r="C525" s="11"/>
    </row>
    <row r="526">
      <c r="B526" s="11"/>
      <c r="C526" s="11"/>
    </row>
    <row r="527">
      <c r="B527" s="11"/>
      <c r="C527" s="11"/>
    </row>
    <row r="528">
      <c r="B528" s="11"/>
      <c r="C528" s="11"/>
    </row>
    <row r="529">
      <c r="B529" s="11"/>
      <c r="C529" s="11"/>
    </row>
    <row r="530">
      <c r="B530" s="11"/>
      <c r="C530" s="11"/>
    </row>
    <row r="531">
      <c r="B531" s="11"/>
      <c r="C531" s="11"/>
    </row>
    <row r="532">
      <c r="B532" s="11"/>
      <c r="C532" s="11"/>
    </row>
    <row r="533">
      <c r="B533" s="11"/>
      <c r="C533" s="11"/>
    </row>
    <row r="534">
      <c r="B534" s="11"/>
      <c r="C534" s="11"/>
    </row>
    <row r="535">
      <c r="B535" s="11"/>
      <c r="C535" s="11"/>
    </row>
    <row r="536">
      <c r="B536" s="11"/>
      <c r="C536" s="11"/>
    </row>
    <row r="537">
      <c r="B537" s="11"/>
      <c r="C537" s="11"/>
    </row>
    <row r="538">
      <c r="B538" s="11"/>
      <c r="C538" s="11"/>
    </row>
    <row r="539">
      <c r="B539" s="11"/>
      <c r="C539" s="11"/>
    </row>
    <row r="540">
      <c r="B540" s="11"/>
      <c r="C540" s="11"/>
    </row>
    <row r="541">
      <c r="B541" s="11"/>
      <c r="C541" s="11"/>
    </row>
    <row r="542">
      <c r="B542" s="11"/>
      <c r="C542" s="11"/>
    </row>
    <row r="543">
      <c r="B543" s="11"/>
      <c r="C543" s="11"/>
    </row>
    <row r="544">
      <c r="B544" s="11"/>
      <c r="C544" s="11"/>
    </row>
    <row r="545">
      <c r="B545" s="11"/>
      <c r="C545" s="11"/>
    </row>
    <row r="546">
      <c r="B546" s="11"/>
      <c r="C546" s="11"/>
    </row>
    <row r="547">
      <c r="B547" s="11"/>
      <c r="C547" s="11"/>
    </row>
    <row r="548">
      <c r="B548" s="11"/>
      <c r="C548" s="11"/>
    </row>
    <row r="549">
      <c r="B549" s="11"/>
      <c r="C549" s="11"/>
    </row>
    <row r="550">
      <c r="B550" s="11"/>
      <c r="C550" s="11"/>
    </row>
    <row r="551">
      <c r="B551" s="11"/>
      <c r="C551" s="11"/>
    </row>
    <row r="552">
      <c r="B552" s="11"/>
      <c r="C552" s="11"/>
    </row>
    <row r="553">
      <c r="B553" s="11"/>
      <c r="C553" s="11"/>
    </row>
    <row r="554">
      <c r="B554" s="11"/>
      <c r="C554" s="11"/>
    </row>
    <row r="555">
      <c r="B555" s="11"/>
      <c r="C555" s="11"/>
    </row>
    <row r="556">
      <c r="B556" s="11"/>
      <c r="C556" s="11"/>
    </row>
    <row r="557">
      <c r="B557" s="11"/>
      <c r="C557" s="11"/>
    </row>
    <row r="558">
      <c r="B558" s="11"/>
      <c r="C558" s="11"/>
    </row>
    <row r="559">
      <c r="B559" s="11"/>
      <c r="C559" s="11"/>
    </row>
    <row r="560">
      <c r="B560" s="11"/>
      <c r="C560" s="11"/>
    </row>
    <row r="561">
      <c r="B561" s="11"/>
      <c r="C561" s="11"/>
    </row>
    <row r="562">
      <c r="B562" s="11"/>
      <c r="C562" s="11"/>
    </row>
    <row r="563">
      <c r="B563" s="11"/>
      <c r="C563" s="11"/>
    </row>
    <row r="564">
      <c r="B564" s="11"/>
      <c r="C564" s="11"/>
    </row>
    <row r="565">
      <c r="B565" s="11"/>
      <c r="C565" s="11"/>
    </row>
    <row r="566">
      <c r="B566" s="11"/>
      <c r="C566" s="11"/>
    </row>
    <row r="567">
      <c r="B567" s="11"/>
      <c r="C567" s="11"/>
    </row>
    <row r="568">
      <c r="B568" s="11"/>
      <c r="C568" s="11"/>
    </row>
    <row r="569">
      <c r="B569" s="11"/>
      <c r="C569" s="11"/>
    </row>
    <row r="570">
      <c r="B570" s="11"/>
      <c r="C570" s="11"/>
    </row>
    <row r="571">
      <c r="B571" s="11"/>
      <c r="C571" s="11"/>
    </row>
    <row r="572">
      <c r="B572" s="11"/>
      <c r="C572" s="11"/>
    </row>
    <row r="573">
      <c r="B573" s="11"/>
      <c r="C573" s="11"/>
    </row>
    <row r="574">
      <c r="B574" s="11"/>
      <c r="C574" s="11"/>
    </row>
    <row r="575">
      <c r="B575" s="11"/>
      <c r="C575" s="11"/>
    </row>
    <row r="576">
      <c r="B576" s="11"/>
      <c r="C576" s="11"/>
    </row>
    <row r="577">
      <c r="B577" s="11"/>
      <c r="C577" s="11"/>
    </row>
    <row r="578">
      <c r="B578" s="11"/>
      <c r="C578" s="11"/>
    </row>
    <row r="579">
      <c r="B579" s="11"/>
      <c r="C579" s="11"/>
    </row>
    <row r="580">
      <c r="B580" s="11"/>
      <c r="C580" s="11"/>
    </row>
    <row r="581">
      <c r="B581" s="11"/>
      <c r="C581" s="11"/>
    </row>
    <row r="582">
      <c r="B582" s="11"/>
      <c r="C582" s="11"/>
    </row>
    <row r="583">
      <c r="B583" s="11"/>
      <c r="C583" s="11"/>
    </row>
    <row r="584">
      <c r="B584" s="11"/>
      <c r="C584" s="11"/>
    </row>
    <row r="585">
      <c r="B585" s="11"/>
      <c r="C585" s="11"/>
    </row>
    <row r="586">
      <c r="B586" s="11"/>
      <c r="C586" s="11"/>
    </row>
    <row r="587">
      <c r="B587" s="11"/>
      <c r="C587" s="11"/>
    </row>
    <row r="588">
      <c r="B588" s="11"/>
      <c r="C588" s="11"/>
    </row>
    <row r="589">
      <c r="B589" s="11"/>
      <c r="C589" s="11"/>
    </row>
    <row r="590">
      <c r="B590" s="11"/>
      <c r="C590" s="11"/>
    </row>
    <row r="591">
      <c r="B591" s="11"/>
      <c r="C591" s="11"/>
    </row>
    <row r="592">
      <c r="B592" s="11"/>
      <c r="C592" s="11"/>
    </row>
    <row r="593">
      <c r="B593" s="11"/>
      <c r="C593" s="11"/>
    </row>
    <row r="594">
      <c r="B594" s="11"/>
      <c r="C594" s="11"/>
    </row>
    <row r="595">
      <c r="B595" s="11"/>
      <c r="C595" s="11"/>
    </row>
    <row r="596">
      <c r="B596" s="11"/>
      <c r="C596" s="11"/>
    </row>
    <row r="597">
      <c r="B597" s="11"/>
      <c r="C597" s="11"/>
    </row>
    <row r="598">
      <c r="B598" s="11"/>
      <c r="C598" s="11"/>
    </row>
    <row r="599">
      <c r="B599" s="11"/>
      <c r="C599" s="11"/>
    </row>
    <row r="600">
      <c r="B600" s="11"/>
      <c r="C600" s="11"/>
    </row>
    <row r="601">
      <c r="B601" s="11"/>
      <c r="C601" s="11"/>
    </row>
    <row r="602">
      <c r="B602" s="11"/>
      <c r="C602" s="11"/>
    </row>
    <row r="603">
      <c r="B603" s="11"/>
      <c r="C603" s="11"/>
    </row>
    <row r="604">
      <c r="B604" s="11"/>
      <c r="C604" s="11"/>
    </row>
    <row r="605">
      <c r="B605" s="11"/>
      <c r="C605" s="11"/>
    </row>
    <row r="606">
      <c r="B606" s="11"/>
      <c r="C606" s="11"/>
    </row>
    <row r="607">
      <c r="B607" s="11"/>
      <c r="C607" s="11"/>
    </row>
    <row r="608">
      <c r="B608" s="11"/>
      <c r="C608" s="11"/>
    </row>
    <row r="609">
      <c r="B609" s="11"/>
      <c r="C609" s="11"/>
    </row>
    <row r="610">
      <c r="B610" s="11"/>
      <c r="C610" s="11"/>
    </row>
    <row r="611">
      <c r="B611" s="11"/>
      <c r="C611" s="11"/>
    </row>
    <row r="612">
      <c r="B612" s="11"/>
      <c r="C612" s="11"/>
    </row>
    <row r="613">
      <c r="B613" s="11"/>
      <c r="C613" s="11"/>
    </row>
    <row r="614">
      <c r="B614" s="11"/>
      <c r="C614" s="11"/>
    </row>
    <row r="615">
      <c r="B615" s="11"/>
      <c r="C615" s="11"/>
    </row>
    <row r="616">
      <c r="B616" s="11"/>
      <c r="C616" s="11"/>
    </row>
    <row r="617">
      <c r="B617" s="11"/>
      <c r="C617" s="11"/>
    </row>
    <row r="618">
      <c r="B618" s="11"/>
      <c r="C618" s="11"/>
    </row>
    <row r="619">
      <c r="B619" s="11"/>
      <c r="C619" s="11"/>
    </row>
    <row r="620">
      <c r="B620" s="11"/>
      <c r="C620" s="11"/>
    </row>
    <row r="621">
      <c r="B621" s="11"/>
      <c r="C621" s="11"/>
    </row>
    <row r="622">
      <c r="B622" s="11"/>
      <c r="C622" s="11"/>
    </row>
    <row r="623">
      <c r="B623" s="11"/>
      <c r="C623" s="11"/>
    </row>
    <row r="624">
      <c r="B624" s="11"/>
      <c r="C624" s="11"/>
    </row>
    <row r="625">
      <c r="B625" s="11"/>
      <c r="C625" s="11"/>
    </row>
    <row r="626">
      <c r="B626" s="11"/>
      <c r="C626" s="11"/>
    </row>
    <row r="627">
      <c r="B627" s="11"/>
      <c r="C627" s="11"/>
    </row>
    <row r="628">
      <c r="B628" s="11"/>
      <c r="C628" s="11"/>
    </row>
    <row r="629">
      <c r="B629" s="11"/>
      <c r="C629" s="11"/>
    </row>
    <row r="630">
      <c r="B630" s="11"/>
      <c r="C630" s="11"/>
    </row>
    <row r="631">
      <c r="B631" s="11"/>
      <c r="C631" s="11"/>
    </row>
    <row r="632">
      <c r="B632" s="11"/>
      <c r="C632" s="11"/>
    </row>
    <row r="633">
      <c r="B633" s="11"/>
      <c r="C633" s="11"/>
    </row>
    <row r="634">
      <c r="B634" s="11"/>
      <c r="C634" s="11"/>
    </row>
    <row r="635">
      <c r="B635" s="11"/>
      <c r="C635" s="11"/>
    </row>
    <row r="636">
      <c r="B636" s="11"/>
      <c r="C636" s="11"/>
    </row>
    <row r="637">
      <c r="B637" s="11"/>
      <c r="C637" s="11"/>
    </row>
    <row r="638">
      <c r="B638" s="11"/>
      <c r="C638" s="11"/>
    </row>
    <row r="639">
      <c r="B639" s="11"/>
      <c r="C639" s="11"/>
    </row>
    <row r="640">
      <c r="B640" s="11"/>
      <c r="C640" s="11"/>
    </row>
    <row r="641">
      <c r="B641" s="11"/>
      <c r="C641" s="11"/>
    </row>
    <row r="642">
      <c r="B642" s="11"/>
      <c r="C642" s="11"/>
    </row>
    <row r="643">
      <c r="B643" s="11"/>
      <c r="C643" s="11"/>
    </row>
    <row r="644">
      <c r="B644" s="11"/>
      <c r="C644" s="11"/>
    </row>
    <row r="645">
      <c r="B645" s="11"/>
      <c r="C645" s="11"/>
    </row>
    <row r="646">
      <c r="B646" s="11"/>
      <c r="C646" s="11"/>
    </row>
    <row r="647">
      <c r="B647" s="11"/>
      <c r="C647" s="11"/>
    </row>
    <row r="648">
      <c r="B648" s="11"/>
      <c r="C648" s="11"/>
    </row>
    <row r="649">
      <c r="B649" s="11"/>
      <c r="C649" s="11"/>
    </row>
    <row r="650">
      <c r="B650" s="11"/>
      <c r="C650" s="11"/>
    </row>
    <row r="651">
      <c r="B651" s="11"/>
      <c r="C651" s="11"/>
    </row>
    <row r="652">
      <c r="B652" s="11"/>
      <c r="C652" s="11"/>
    </row>
    <row r="653">
      <c r="B653" s="11"/>
      <c r="C653" s="11"/>
    </row>
    <row r="654">
      <c r="B654" s="11"/>
      <c r="C654" s="11"/>
    </row>
    <row r="655">
      <c r="B655" s="11"/>
      <c r="C655" s="11"/>
    </row>
    <row r="656">
      <c r="B656" s="11"/>
      <c r="C656" s="11"/>
    </row>
    <row r="657">
      <c r="B657" s="11"/>
      <c r="C657" s="11"/>
    </row>
    <row r="658">
      <c r="B658" s="11"/>
      <c r="C658" s="11"/>
    </row>
    <row r="659">
      <c r="B659" s="11"/>
      <c r="C659" s="11"/>
    </row>
    <row r="660">
      <c r="B660" s="11"/>
      <c r="C660" s="11"/>
    </row>
    <row r="661">
      <c r="B661" s="11"/>
      <c r="C661" s="11"/>
    </row>
    <row r="662">
      <c r="B662" s="11"/>
      <c r="C662" s="11"/>
    </row>
    <row r="663">
      <c r="B663" s="11"/>
      <c r="C663" s="11"/>
    </row>
    <row r="664">
      <c r="B664" s="11"/>
      <c r="C664" s="11"/>
    </row>
    <row r="665">
      <c r="B665" s="11"/>
      <c r="C665" s="11"/>
    </row>
    <row r="666">
      <c r="B666" s="11"/>
      <c r="C666" s="11"/>
    </row>
    <row r="667">
      <c r="B667" s="11"/>
      <c r="C667" s="11"/>
    </row>
    <row r="668">
      <c r="B668" s="11"/>
      <c r="C668" s="11"/>
    </row>
    <row r="669">
      <c r="B669" s="11"/>
      <c r="C669" s="11"/>
    </row>
    <row r="670">
      <c r="B670" s="11"/>
      <c r="C670" s="11"/>
    </row>
    <row r="671">
      <c r="B671" s="11"/>
      <c r="C671" s="11"/>
    </row>
    <row r="672">
      <c r="B672" s="11"/>
      <c r="C672" s="11"/>
    </row>
    <row r="673">
      <c r="B673" s="11"/>
      <c r="C673" s="11"/>
    </row>
    <row r="674">
      <c r="B674" s="11"/>
      <c r="C674" s="11"/>
    </row>
    <row r="675">
      <c r="B675" s="11"/>
      <c r="C675" s="11"/>
    </row>
    <row r="676">
      <c r="B676" s="11"/>
      <c r="C676" s="11"/>
    </row>
    <row r="677">
      <c r="B677" s="11"/>
      <c r="C677" s="11"/>
    </row>
    <row r="678">
      <c r="B678" s="11"/>
      <c r="C678" s="11"/>
    </row>
    <row r="679">
      <c r="B679" s="11"/>
      <c r="C679" s="11"/>
    </row>
    <row r="680">
      <c r="B680" s="11"/>
      <c r="C680" s="11"/>
    </row>
    <row r="681">
      <c r="B681" s="11"/>
      <c r="C681" s="11"/>
    </row>
    <row r="682">
      <c r="B682" s="11"/>
      <c r="C682" s="11"/>
    </row>
    <row r="683">
      <c r="B683" s="11"/>
      <c r="C683" s="11"/>
    </row>
    <row r="684">
      <c r="B684" s="11"/>
      <c r="C684" s="11"/>
    </row>
    <row r="685">
      <c r="B685" s="11"/>
      <c r="C685" s="11"/>
    </row>
    <row r="686">
      <c r="B686" s="11"/>
      <c r="C686" s="11"/>
    </row>
    <row r="687">
      <c r="B687" s="11"/>
      <c r="C687" s="11"/>
    </row>
    <row r="688">
      <c r="B688" s="11"/>
      <c r="C688" s="11"/>
    </row>
    <row r="689">
      <c r="B689" s="11"/>
      <c r="C689" s="11"/>
    </row>
    <row r="690">
      <c r="B690" s="11"/>
      <c r="C690" s="11"/>
    </row>
    <row r="691">
      <c r="B691" s="11"/>
      <c r="C691" s="11"/>
    </row>
    <row r="692">
      <c r="B692" s="11"/>
      <c r="C692" s="11"/>
    </row>
    <row r="693">
      <c r="B693" s="11"/>
      <c r="C693" s="11"/>
    </row>
    <row r="694">
      <c r="B694" s="11"/>
      <c r="C694" s="11"/>
    </row>
    <row r="695">
      <c r="B695" s="11"/>
      <c r="C695" s="11"/>
    </row>
    <row r="696">
      <c r="B696" s="11"/>
      <c r="C696" s="11"/>
    </row>
    <row r="697">
      <c r="B697" s="11"/>
      <c r="C697" s="11"/>
    </row>
    <row r="698">
      <c r="B698" s="11"/>
      <c r="C698" s="11"/>
    </row>
    <row r="699">
      <c r="B699" s="11"/>
      <c r="C699" s="11"/>
    </row>
    <row r="700">
      <c r="B700" s="11"/>
      <c r="C700" s="11"/>
    </row>
    <row r="701">
      <c r="B701" s="11"/>
      <c r="C701" s="11"/>
    </row>
    <row r="702">
      <c r="B702" s="11"/>
      <c r="C702" s="11"/>
    </row>
    <row r="703">
      <c r="B703" s="11"/>
      <c r="C703" s="11"/>
    </row>
    <row r="704">
      <c r="B704" s="11"/>
      <c r="C704" s="11"/>
    </row>
    <row r="705">
      <c r="B705" s="11"/>
      <c r="C705" s="11"/>
    </row>
    <row r="706">
      <c r="B706" s="11"/>
      <c r="C706" s="11"/>
    </row>
    <row r="707">
      <c r="B707" s="11"/>
      <c r="C707" s="11"/>
    </row>
    <row r="708">
      <c r="B708" s="11"/>
      <c r="C708" s="11"/>
    </row>
    <row r="709">
      <c r="B709" s="11"/>
      <c r="C709" s="11"/>
    </row>
    <row r="710">
      <c r="B710" s="11"/>
      <c r="C710" s="11"/>
    </row>
    <row r="711">
      <c r="B711" s="11"/>
      <c r="C711" s="11"/>
    </row>
    <row r="712">
      <c r="B712" s="11"/>
      <c r="C712" s="11"/>
    </row>
    <row r="713">
      <c r="B713" s="11"/>
      <c r="C713" s="11"/>
    </row>
    <row r="714">
      <c r="B714" s="11"/>
      <c r="C714" s="11"/>
    </row>
    <row r="715">
      <c r="B715" s="11"/>
      <c r="C715" s="11"/>
    </row>
    <row r="716">
      <c r="B716" s="11"/>
      <c r="C716" s="11"/>
    </row>
    <row r="717">
      <c r="B717" s="11"/>
      <c r="C717" s="11"/>
    </row>
    <row r="718">
      <c r="B718" s="11"/>
      <c r="C718" s="11"/>
    </row>
    <row r="719">
      <c r="B719" s="11"/>
      <c r="C719" s="11"/>
    </row>
    <row r="720">
      <c r="B720" s="11"/>
      <c r="C720" s="11"/>
    </row>
    <row r="721">
      <c r="B721" s="11"/>
      <c r="C721" s="11"/>
    </row>
    <row r="722">
      <c r="B722" s="11"/>
      <c r="C722" s="11"/>
    </row>
    <row r="723">
      <c r="B723" s="11"/>
      <c r="C723" s="11"/>
    </row>
    <row r="724">
      <c r="B724" s="11"/>
      <c r="C724" s="11"/>
    </row>
    <row r="725">
      <c r="B725" s="11"/>
      <c r="C725" s="11"/>
    </row>
    <row r="726">
      <c r="B726" s="11"/>
      <c r="C726" s="11"/>
    </row>
    <row r="727">
      <c r="B727" s="11"/>
      <c r="C727" s="11"/>
    </row>
    <row r="728">
      <c r="B728" s="11"/>
      <c r="C728" s="11"/>
    </row>
    <row r="729">
      <c r="B729" s="11"/>
      <c r="C729" s="11"/>
    </row>
    <row r="730">
      <c r="B730" s="11"/>
      <c r="C730" s="11"/>
    </row>
    <row r="731">
      <c r="B731" s="11"/>
      <c r="C731" s="11"/>
    </row>
    <row r="732">
      <c r="B732" s="11"/>
      <c r="C732" s="11"/>
    </row>
    <row r="733">
      <c r="B733" s="11"/>
      <c r="C733" s="11"/>
    </row>
    <row r="734">
      <c r="B734" s="11"/>
      <c r="C734" s="11"/>
    </row>
    <row r="735">
      <c r="B735" s="11"/>
      <c r="C735" s="11"/>
    </row>
    <row r="736">
      <c r="B736" s="11"/>
      <c r="C736" s="11"/>
    </row>
    <row r="737">
      <c r="B737" s="11"/>
      <c r="C737" s="11"/>
    </row>
    <row r="738">
      <c r="B738" s="11"/>
      <c r="C738" s="11"/>
    </row>
    <row r="739">
      <c r="B739" s="11"/>
      <c r="C739" s="11"/>
    </row>
    <row r="740">
      <c r="B740" s="11"/>
      <c r="C740" s="11"/>
    </row>
    <row r="741">
      <c r="B741" s="11"/>
      <c r="C741" s="11"/>
    </row>
    <row r="742">
      <c r="B742" s="11"/>
      <c r="C742" s="11"/>
    </row>
    <row r="743">
      <c r="B743" s="11"/>
      <c r="C743" s="11"/>
    </row>
    <row r="744">
      <c r="B744" s="11"/>
      <c r="C744" s="11"/>
    </row>
    <row r="745">
      <c r="B745" s="11"/>
      <c r="C745" s="11"/>
    </row>
    <row r="746">
      <c r="B746" s="11"/>
      <c r="C746" s="11"/>
    </row>
    <row r="747">
      <c r="B747" s="11"/>
      <c r="C747" s="11"/>
    </row>
    <row r="748">
      <c r="B748" s="11"/>
      <c r="C748" s="11"/>
    </row>
    <row r="749">
      <c r="B749" s="11"/>
      <c r="C749" s="11"/>
    </row>
    <row r="750">
      <c r="B750" s="11"/>
      <c r="C750" s="11"/>
    </row>
    <row r="751">
      <c r="B751" s="11"/>
      <c r="C751" s="11"/>
    </row>
    <row r="752">
      <c r="B752" s="11"/>
      <c r="C752" s="11"/>
    </row>
    <row r="753">
      <c r="B753" s="11"/>
      <c r="C753" s="11"/>
    </row>
    <row r="754">
      <c r="B754" s="11"/>
      <c r="C754" s="11"/>
    </row>
    <row r="755">
      <c r="B755" s="11"/>
      <c r="C755" s="11"/>
    </row>
    <row r="756">
      <c r="B756" s="11"/>
      <c r="C756" s="11"/>
    </row>
    <row r="757">
      <c r="B757" s="11"/>
      <c r="C757" s="11"/>
    </row>
    <row r="758">
      <c r="B758" s="11"/>
      <c r="C758" s="11"/>
    </row>
    <row r="759">
      <c r="B759" s="11"/>
      <c r="C759" s="11"/>
    </row>
    <row r="760">
      <c r="B760" s="11"/>
      <c r="C760" s="11"/>
    </row>
    <row r="761">
      <c r="B761" s="11"/>
      <c r="C761" s="11"/>
    </row>
    <row r="762">
      <c r="B762" s="11"/>
      <c r="C762" s="11"/>
    </row>
    <row r="763">
      <c r="B763" s="11"/>
      <c r="C763" s="11"/>
    </row>
    <row r="764">
      <c r="B764" s="11"/>
      <c r="C764" s="11"/>
    </row>
    <row r="765">
      <c r="B765" s="11"/>
      <c r="C765" s="11"/>
    </row>
    <row r="766">
      <c r="B766" s="11"/>
      <c r="C766" s="11"/>
    </row>
    <row r="767">
      <c r="B767" s="11"/>
      <c r="C767" s="11"/>
    </row>
    <row r="768">
      <c r="B768" s="11"/>
      <c r="C768" s="11"/>
    </row>
    <row r="769">
      <c r="B769" s="11"/>
      <c r="C769" s="11"/>
    </row>
    <row r="770">
      <c r="B770" s="11"/>
      <c r="C770" s="11"/>
    </row>
    <row r="771">
      <c r="B771" s="11"/>
      <c r="C771" s="11"/>
    </row>
    <row r="772">
      <c r="B772" s="11"/>
      <c r="C772" s="11"/>
    </row>
    <row r="773">
      <c r="B773" s="11"/>
      <c r="C773" s="11"/>
    </row>
    <row r="774">
      <c r="B774" s="11"/>
      <c r="C774" s="11"/>
    </row>
    <row r="775">
      <c r="B775" s="11"/>
      <c r="C775" s="11"/>
    </row>
    <row r="776">
      <c r="B776" s="11"/>
      <c r="C776" s="11"/>
    </row>
    <row r="777">
      <c r="B777" s="11"/>
      <c r="C777" s="11"/>
    </row>
    <row r="778">
      <c r="B778" s="11"/>
      <c r="C778" s="11"/>
    </row>
    <row r="779">
      <c r="B779" s="11"/>
      <c r="C779" s="11"/>
    </row>
    <row r="780">
      <c r="B780" s="11"/>
      <c r="C780" s="11"/>
    </row>
    <row r="781">
      <c r="B781" s="11"/>
      <c r="C781" s="11"/>
    </row>
    <row r="782">
      <c r="B782" s="11"/>
      <c r="C782" s="11"/>
    </row>
    <row r="783">
      <c r="B783" s="11"/>
      <c r="C783" s="11"/>
    </row>
    <row r="784">
      <c r="B784" s="11"/>
      <c r="C784" s="11"/>
    </row>
    <row r="785">
      <c r="B785" s="11"/>
      <c r="C785" s="11"/>
    </row>
    <row r="786">
      <c r="B786" s="11"/>
      <c r="C786" s="11"/>
    </row>
    <row r="787">
      <c r="B787" s="11"/>
      <c r="C787" s="11"/>
    </row>
    <row r="788">
      <c r="B788" s="11"/>
      <c r="C788" s="11"/>
    </row>
    <row r="789">
      <c r="B789" s="11"/>
      <c r="C789" s="11"/>
    </row>
    <row r="790">
      <c r="B790" s="11"/>
      <c r="C790" s="11"/>
    </row>
    <row r="791">
      <c r="B791" s="11"/>
      <c r="C791" s="11"/>
    </row>
    <row r="792">
      <c r="B792" s="11"/>
      <c r="C792" s="11"/>
    </row>
    <row r="793">
      <c r="B793" s="11"/>
      <c r="C793" s="11"/>
    </row>
    <row r="794">
      <c r="B794" s="11"/>
      <c r="C794" s="11"/>
    </row>
    <row r="795">
      <c r="B795" s="11"/>
      <c r="C795" s="11"/>
    </row>
    <row r="796">
      <c r="B796" s="11"/>
      <c r="C796" s="11"/>
    </row>
    <row r="797">
      <c r="B797" s="11"/>
      <c r="C797" s="11"/>
    </row>
    <row r="798">
      <c r="B798" s="11"/>
      <c r="C798" s="11"/>
    </row>
    <row r="799">
      <c r="B799" s="11"/>
      <c r="C799" s="11"/>
    </row>
    <row r="800">
      <c r="B800" s="11"/>
      <c r="C800" s="11"/>
    </row>
    <row r="801">
      <c r="B801" s="11"/>
      <c r="C801" s="11"/>
    </row>
    <row r="802">
      <c r="B802" s="11"/>
      <c r="C802" s="11"/>
    </row>
    <row r="803">
      <c r="B803" s="11"/>
      <c r="C803" s="11"/>
    </row>
    <row r="804">
      <c r="B804" s="11"/>
      <c r="C804" s="11"/>
    </row>
    <row r="805">
      <c r="B805" s="11"/>
      <c r="C805" s="11"/>
    </row>
    <row r="806">
      <c r="B806" s="11"/>
      <c r="C806" s="11"/>
    </row>
    <row r="807">
      <c r="B807" s="11"/>
      <c r="C807" s="11"/>
    </row>
    <row r="808">
      <c r="B808" s="11"/>
      <c r="C808" s="11"/>
    </row>
    <row r="809">
      <c r="B809" s="11"/>
      <c r="C809" s="11"/>
    </row>
    <row r="810">
      <c r="B810" s="11"/>
      <c r="C810" s="11"/>
    </row>
    <row r="811">
      <c r="B811" s="11"/>
      <c r="C811" s="11"/>
    </row>
    <row r="812">
      <c r="B812" s="11"/>
      <c r="C812" s="11"/>
    </row>
    <row r="813">
      <c r="B813" s="11"/>
      <c r="C813" s="11"/>
    </row>
    <row r="814">
      <c r="B814" s="11"/>
      <c r="C814" s="11"/>
    </row>
    <row r="815">
      <c r="B815" s="11"/>
      <c r="C815" s="11"/>
    </row>
    <row r="816">
      <c r="B816" s="11"/>
      <c r="C816" s="11"/>
    </row>
    <row r="817">
      <c r="B817" s="11"/>
      <c r="C817" s="11"/>
    </row>
    <row r="818">
      <c r="B818" s="11"/>
      <c r="C818" s="11"/>
    </row>
    <row r="819">
      <c r="B819" s="11"/>
      <c r="C819" s="11"/>
    </row>
    <row r="820">
      <c r="B820" s="11"/>
      <c r="C820" s="11"/>
    </row>
    <row r="821">
      <c r="B821" s="11"/>
      <c r="C821" s="11"/>
    </row>
    <row r="822">
      <c r="B822" s="11"/>
      <c r="C822" s="11"/>
    </row>
    <row r="823">
      <c r="B823" s="11"/>
      <c r="C823" s="11"/>
    </row>
    <row r="824">
      <c r="B824" s="11"/>
      <c r="C824" s="11"/>
    </row>
    <row r="825">
      <c r="B825" s="11"/>
      <c r="C825" s="11"/>
    </row>
    <row r="826">
      <c r="B826" s="11"/>
      <c r="C826" s="11"/>
    </row>
    <row r="827">
      <c r="B827" s="11"/>
      <c r="C827" s="11"/>
    </row>
    <row r="828">
      <c r="B828" s="11"/>
      <c r="C828" s="11"/>
    </row>
    <row r="829">
      <c r="B829" s="11"/>
      <c r="C829" s="11"/>
    </row>
    <row r="830">
      <c r="B830" s="11"/>
      <c r="C830" s="11"/>
    </row>
    <row r="831">
      <c r="B831" s="11"/>
      <c r="C831" s="11"/>
    </row>
    <row r="832">
      <c r="B832" s="11"/>
      <c r="C832" s="11"/>
    </row>
    <row r="833">
      <c r="B833" s="11"/>
      <c r="C833" s="11"/>
    </row>
    <row r="834">
      <c r="B834" s="11"/>
      <c r="C834" s="11"/>
    </row>
    <row r="835">
      <c r="B835" s="11"/>
      <c r="C835" s="11"/>
    </row>
    <row r="836">
      <c r="B836" s="11"/>
      <c r="C836" s="11"/>
    </row>
    <row r="837">
      <c r="B837" s="11"/>
      <c r="C837" s="11"/>
    </row>
    <row r="838">
      <c r="B838" s="11"/>
      <c r="C838" s="11"/>
    </row>
    <row r="839">
      <c r="B839" s="11"/>
      <c r="C839" s="11"/>
    </row>
    <row r="840">
      <c r="B840" s="11"/>
      <c r="C840" s="11"/>
    </row>
    <row r="841">
      <c r="B841" s="11"/>
      <c r="C841" s="11"/>
    </row>
    <row r="842">
      <c r="B842" s="11"/>
      <c r="C842" s="11"/>
    </row>
    <row r="843">
      <c r="B843" s="11"/>
      <c r="C843" s="11"/>
    </row>
    <row r="844">
      <c r="B844" s="11"/>
      <c r="C844" s="11"/>
    </row>
    <row r="845">
      <c r="B845" s="11"/>
      <c r="C845" s="11"/>
    </row>
    <row r="846">
      <c r="B846" s="11"/>
      <c r="C846" s="11"/>
    </row>
    <row r="847">
      <c r="B847" s="11"/>
      <c r="C847" s="11"/>
    </row>
    <row r="848">
      <c r="B848" s="11"/>
      <c r="C848" s="11"/>
    </row>
    <row r="849">
      <c r="B849" s="11"/>
      <c r="C849" s="11"/>
    </row>
    <row r="850">
      <c r="B850" s="11"/>
      <c r="C850" s="11"/>
    </row>
    <row r="851">
      <c r="B851" s="11"/>
      <c r="C851" s="11"/>
    </row>
    <row r="852">
      <c r="B852" s="11"/>
      <c r="C852" s="11"/>
    </row>
    <row r="853">
      <c r="B853" s="11"/>
      <c r="C853" s="11"/>
    </row>
    <row r="854">
      <c r="B854" s="11"/>
      <c r="C854" s="11"/>
    </row>
    <row r="855">
      <c r="B855" s="11"/>
      <c r="C855" s="11"/>
    </row>
    <row r="856">
      <c r="B856" s="11"/>
      <c r="C856" s="11"/>
    </row>
    <row r="857">
      <c r="B857" s="11"/>
      <c r="C857" s="11"/>
    </row>
    <row r="858">
      <c r="B858" s="11"/>
      <c r="C858" s="11"/>
    </row>
    <row r="859">
      <c r="B859" s="11"/>
      <c r="C859" s="11"/>
    </row>
    <row r="860">
      <c r="B860" s="11"/>
      <c r="C860" s="11"/>
    </row>
    <row r="861">
      <c r="B861" s="11"/>
      <c r="C861" s="11"/>
    </row>
    <row r="862">
      <c r="B862" s="11"/>
      <c r="C862" s="11"/>
    </row>
    <row r="863">
      <c r="B863" s="11"/>
      <c r="C863" s="11"/>
    </row>
    <row r="864">
      <c r="B864" s="11"/>
      <c r="C864" s="11"/>
    </row>
    <row r="865">
      <c r="B865" s="11"/>
      <c r="C865" s="11"/>
    </row>
    <row r="866">
      <c r="B866" s="11"/>
      <c r="C866" s="11"/>
    </row>
    <row r="867">
      <c r="B867" s="11"/>
      <c r="C867" s="11"/>
    </row>
    <row r="868">
      <c r="B868" s="11"/>
      <c r="C868" s="11"/>
    </row>
    <row r="869">
      <c r="B869" s="11"/>
      <c r="C869" s="11"/>
    </row>
    <row r="870">
      <c r="B870" s="11"/>
      <c r="C870" s="11"/>
    </row>
    <row r="871">
      <c r="B871" s="11"/>
      <c r="C871" s="11"/>
    </row>
    <row r="872">
      <c r="B872" s="11"/>
      <c r="C872" s="11"/>
    </row>
    <row r="873">
      <c r="B873" s="11"/>
      <c r="C873" s="11"/>
    </row>
    <row r="874">
      <c r="B874" s="11"/>
      <c r="C874" s="11"/>
    </row>
    <row r="875">
      <c r="B875" s="11"/>
      <c r="C875" s="11"/>
    </row>
    <row r="876">
      <c r="B876" s="11"/>
      <c r="C876" s="11"/>
    </row>
    <row r="877">
      <c r="B877" s="11"/>
      <c r="C877" s="11"/>
    </row>
    <row r="878">
      <c r="B878" s="11"/>
      <c r="C878" s="11"/>
    </row>
    <row r="879">
      <c r="B879" s="11"/>
      <c r="C879" s="11"/>
    </row>
    <row r="880">
      <c r="B880" s="11"/>
      <c r="C880" s="11"/>
    </row>
    <row r="881">
      <c r="B881" s="11"/>
      <c r="C881" s="11"/>
    </row>
    <row r="882">
      <c r="B882" s="11"/>
      <c r="C882" s="11"/>
    </row>
    <row r="883">
      <c r="B883" s="11"/>
      <c r="C883" s="11"/>
    </row>
    <row r="884">
      <c r="B884" s="11"/>
      <c r="C884" s="11"/>
    </row>
    <row r="885">
      <c r="B885" s="11"/>
      <c r="C885" s="11"/>
    </row>
    <row r="886">
      <c r="B886" s="11"/>
      <c r="C886" s="11"/>
    </row>
    <row r="887">
      <c r="B887" s="11"/>
      <c r="C887" s="11"/>
    </row>
    <row r="888">
      <c r="B888" s="11"/>
      <c r="C888" s="11"/>
    </row>
    <row r="889">
      <c r="B889" s="11"/>
      <c r="C889" s="11"/>
    </row>
    <row r="890">
      <c r="B890" s="11"/>
      <c r="C890" s="11"/>
    </row>
    <row r="891">
      <c r="B891" s="11"/>
      <c r="C891" s="11"/>
    </row>
    <row r="892">
      <c r="B892" s="11"/>
      <c r="C892" s="11"/>
    </row>
    <row r="893">
      <c r="B893" s="11"/>
      <c r="C893" s="11"/>
    </row>
    <row r="894">
      <c r="B894" s="11"/>
      <c r="C894" s="11"/>
    </row>
    <row r="895">
      <c r="B895" s="11"/>
      <c r="C895" s="11"/>
    </row>
    <row r="896">
      <c r="B896" s="11"/>
      <c r="C896" s="11"/>
    </row>
    <row r="897">
      <c r="B897" s="11"/>
      <c r="C897" s="11"/>
    </row>
    <row r="898">
      <c r="B898" s="11"/>
      <c r="C898" s="11"/>
    </row>
    <row r="899">
      <c r="B899" s="11"/>
      <c r="C899" s="11"/>
    </row>
    <row r="900">
      <c r="B900" s="11"/>
      <c r="C900" s="11"/>
    </row>
    <row r="901">
      <c r="B901" s="11"/>
      <c r="C901" s="11"/>
    </row>
    <row r="902">
      <c r="B902" s="11"/>
      <c r="C902" s="11"/>
    </row>
    <row r="903">
      <c r="B903" s="11"/>
      <c r="C903" s="11"/>
    </row>
    <row r="904">
      <c r="B904" s="11"/>
      <c r="C904" s="11"/>
    </row>
    <row r="905">
      <c r="B905" s="11"/>
      <c r="C905" s="11"/>
    </row>
    <row r="906">
      <c r="B906" s="11"/>
      <c r="C906" s="11"/>
    </row>
    <row r="907">
      <c r="B907" s="11"/>
      <c r="C907" s="11"/>
    </row>
    <row r="908">
      <c r="B908" s="11"/>
      <c r="C908" s="11"/>
    </row>
    <row r="909">
      <c r="B909" s="11"/>
      <c r="C909" s="11"/>
    </row>
    <row r="910">
      <c r="B910" s="11"/>
      <c r="C910" s="11"/>
    </row>
    <row r="911">
      <c r="B911" s="11"/>
      <c r="C911" s="11"/>
    </row>
    <row r="912">
      <c r="B912" s="11"/>
      <c r="C912" s="11"/>
    </row>
    <row r="913">
      <c r="B913" s="11"/>
      <c r="C913" s="11"/>
    </row>
    <row r="914">
      <c r="B914" s="11"/>
      <c r="C914" s="11"/>
    </row>
    <row r="915">
      <c r="B915" s="11"/>
      <c r="C915" s="11"/>
    </row>
    <row r="916">
      <c r="B916" s="11"/>
      <c r="C916" s="11"/>
    </row>
    <row r="917">
      <c r="B917" s="11"/>
      <c r="C917" s="11"/>
    </row>
    <row r="918">
      <c r="B918" s="11"/>
      <c r="C918" s="11"/>
    </row>
    <row r="919">
      <c r="B919" s="11"/>
      <c r="C919" s="11"/>
    </row>
    <row r="920">
      <c r="B920" s="11"/>
      <c r="C920" s="11"/>
    </row>
    <row r="921">
      <c r="B921" s="11"/>
      <c r="C921" s="11"/>
    </row>
    <row r="922">
      <c r="B922" s="11"/>
      <c r="C922" s="11"/>
    </row>
    <row r="923">
      <c r="B923" s="11"/>
      <c r="C923" s="11"/>
    </row>
    <row r="924">
      <c r="B924" s="11"/>
      <c r="C924" s="11"/>
    </row>
    <row r="925">
      <c r="B925" s="11"/>
      <c r="C925" s="11"/>
    </row>
    <row r="926">
      <c r="B926" s="11"/>
      <c r="C926" s="11"/>
    </row>
    <row r="927">
      <c r="B927" s="11"/>
      <c r="C927" s="11"/>
    </row>
    <row r="928">
      <c r="B928" s="11"/>
      <c r="C928" s="11"/>
    </row>
    <row r="929">
      <c r="B929" s="11"/>
      <c r="C929" s="11"/>
    </row>
    <row r="930">
      <c r="B930" s="11"/>
      <c r="C930" s="11"/>
    </row>
    <row r="931">
      <c r="B931" s="11"/>
      <c r="C931" s="11"/>
    </row>
    <row r="932">
      <c r="B932" s="11"/>
      <c r="C932" s="11"/>
    </row>
    <row r="933">
      <c r="B933" s="11"/>
      <c r="C933" s="11"/>
    </row>
    <row r="934">
      <c r="B934" s="11"/>
      <c r="C934" s="11"/>
    </row>
    <row r="935">
      <c r="B935" s="11"/>
      <c r="C935" s="11"/>
    </row>
    <row r="936">
      <c r="B936" s="11"/>
      <c r="C936" s="11"/>
    </row>
    <row r="937">
      <c r="B937" s="11"/>
      <c r="C937" s="11"/>
    </row>
    <row r="938">
      <c r="B938" s="11"/>
      <c r="C938" s="11"/>
    </row>
    <row r="939">
      <c r="B939" s="11"/>
      <c r="C939" s="11"/>
    </row>
    <row r="940">
      <c r="B940" s="11"/>
      <c r="C940" s="11"/>
    </row>
    <row r="941">
      <c r="B941" s="11"/>
      <c r="C941" s="11"/>
    </row>
    <row r="942">
      <c r="B942" s="11"/>
      <c r="C942" s="11"/>
    </row>
    <row r="943">
      <c r="B943" s="11"/>
      <c r="C943" s="11"/>
    </row>
    <row r="944">
      <c r="B944" s="11"/>
      <c r="C944" s="11"/>
    </row>
    <row r="945">
      <c r="B945" s="11"/>
      <c r="C945" s="11"/>
    </row>
    <row r="946">
      <c r="B946" s="11"/>
      <c r="C946" s="11"/>
    </row>
    <row r="947">
      <c r="B947" s="11"/>
      <c r="C947" s="11"/>
    </row>
    <row r="948">
      <c r="B948" s="11"/>
      <c r="C948" s="11"/>
    </row>
    <row r="949">
      <c r="B949" s="11"/>
      <c r="C949" s="11"/>
    </row>
    <row r="950">
      <c r="B950" s="11"/>
      <c r="C950" s="11"/>
    </row>
    <row r="951">
      <c r="B951" s="11"/>
      <c r="C951" s="11"/>
    </row>
    <row r="952">
      <c r="B952" s="11"/>
      <c r="C952" s="11"/>
    </row>
    <row r="953">
      <c r="B953" s="11"/>
      <c r="C953" s="11"/>
    </row>
    <row r="954">
      <c r="B954" s="11"/>
      <c r="C954" s="11"/>
    </row>
    <row r="955">
      <c r="B955" s="11"/>
      <c r="C955" s="11"/>
    </row>
    <row r="956">
      <c r="B956" s="11"/>
      <c r="C956" s="11"/>
    </row>
    <row r="957">
      <c r="B957" s="11"/>
      <c r="C957" s="11"/>
    </row>
    <row r="958">
      <c r="B958" s="11"/>
      <c r="C958" s="11"/>
    </row>
    <row r="959">
      <c r="B959" s="11"/>
      <c r="C959" s="11"/>
    </row>
    <row r="960">
      <c r="B960" s="11"/>
      <c r="C960" s="11"/>
    </row>
    <row r="961">
      <c r="B961" s="11"/>
      <c r="C961" s="11"/>
    </row>
    <row r="962">
      <c r="B962" s="11"/>
      <c r="C962" s="11"/>
    </row>
    <row r="963">
      <c r="B963" s="11"/>
      <c r="C963" s="11"/>
    </row>
    <row r="964">
      <c r="B964" s="11"/>
      <c r="C964" s="11"/>
    </row>
    <row r="965">
      <c r="B965" s="11"/>
      <c r="C965" s="11"/>
    </row>
    <row r="966">
      <c r="B966" s="11"/>
      <c r="C966" s="11"/>
    </row>
    <row r="967">
      <c r="B967" s="11"/>
      <c r="C967" s="11"/>
    </row>
    <row r="968">
      <c r="B968" s="11"/>
      <c r="C968" s="11"/>
    </row>
    <row r="969">
      <c r="B969" s="11"/>
      <c r="C969" s="11"/>
    </row>
    <row r="970">
      <c r="B970" s="11"/>
      <c r="C970" s="11"/>
    </row>
    <row r="971">
      <c r="B971" s="11"/>
      <c r="C971" s="11"/>
    </row>
    <row r="972">
      <c r="B972" s="11"/>
      <c r="C972" s="11"/>
    </row>
    <row r="973">
      <c r="B973" s="11"/>
      <c r="C973" s="11"/>
    </row>
    <row r="974">
      <c r="B974" s="11"/>
      <c r="C974" s="11"/>
    </row>
    <row r="975">
      <c r="B975" s="11"/>
      <c r="C975" s="11"/>
    </row>
    <row r="976">
      <c r="B976" s="11"/>
      <c r="C976" s="11"/>
    </row>
    <row r="977">
      <c r="B977" s="11"/>
      <c r="C977" s="11"/>
    </row>
    <row r="978">
      <c r="B978" s="11"/>
      <c r="C978" s="11"/>
    </row>
    <row r="979">
      <c r="B979" s="11"/>
      <c r="C979" s="11"/>
    </row>
    <row r="980">
      <c r="B980" s="11"/>
      <c r="C980" s="11"/>
    </row>
    <row r="981">
      <c r="B981" s="11"/>
      <c r="C981" s="11"/>
    </row>
    <row r="982">
      <c r="B982" s="11"/>
      <c r="C982" s="11"/>
    </row>
    <row r="983">
      <c r="B983" s="11"/>
      <c r="C983" s="11"/>
    </row>
    <row r="984">
      <c r="B984" s="11"/>
      <c r="C984" s="11"/>
    </row>
    <row r="985">
      <c r="B985" s="11"/>
      <c r="C985" s="11"/>
    </row>
    <row r="986">
      <c r="B986" s="11"/>
      <c r="C986" s="11"/>
    </row>
    <row r="987">
      <c r="B987" s="11"/>
      <c r="C987" s="11"/>
    </row>
    <row r="988">
      <c r="B988" s="11"/>
      <c r="C988" s="11"/>
    </row>
    <row r="989">
      <c r="B989" s="11"/>
      <c r="C989" s="11"/>
    </row>
    <row r="990">
      <c r="B990" s="11"/>
      <c r="C990" s="11"/>
    </row>
    <row r="991">
      <c r="B991" s="11"/>
      <c r="C991" s="11"/>
    </row>
    <row r="992">
      <c r="B992" s="11"/>
      <c r="C992" s="11"/>
    </row>
    <row r="993">
      <c r="B993" s="11"/>
      <c r="C993" s="11"/>
    </row>
    <row r="994">
      <c r="B994" s="11"/>
      <c r="C994" s="11"/>
    </row>
    <row r="995">
      <c r="B995" s="11"/>
      <c r="C995" s="11"/>
    </row>
    <row r="996">
      <c r="B996" s="11"/>
      <c r="C996" s="11"/>
    </row>
    <row r="997">
      <c r="B997" s="11"/>
      <c r="C997" s="11"/>
    </row>
    <row r="998">
      <c r="B998" s="11"/>
      <c r="C998" s="11"/>
    </row>
    <row r="999">
      <c r="B999" s="11"/>
      <c r="C999" s="11"/>
    </row>
    <row r="1000">
      <c r="B1000" s="11"/>
      <c r="C1000" s="11"/>
    </row>
    <row r="1001">
      <c r="B1001" s="11"/>
      <c r="C1001" s="11"/>
    </row>
    <row r="1002">
      <c r="B1002" s="11"/>
      <c r="C1002" s="11"/>
    </row>
    <row r="1003">
      <c r="B1003" s="11"/>
      <c r="C1003" s="11"/>
    </row>
    <row r="1004">
      <c r="B1004" s="11"/>
      <c r="C1004" s="11"/>
    </row>
    <row r="1005">
      <c r="B1005" s="11"/>
      <c r="C1005" s="11"/>
    </row>
    <row r="1006">
      <c r="B1006" s="11"/>
      <c r="C1006" s="11"/>
    </row>
    <row r="1007">
      <c r="B1007" s="11"/>
      <c r="C1007" s="11"/>
    </row>
    <row r="1008">
      <c r="B1008" s="11"/>
      <c r="C1008" s="11"/>
    </row>
    <row r="1009">
      <c r="B1009" s="11"/>
      <c r="C1009" s="11"/>
    </row>
    <row r="1010">
      <c r="B1010" s="11"/>
      <c r="C1010" s="11"/>
    </row>
    <row r="1011">
      <c r="B1011" s="11"/>
      <c r="C1011" s="11"/>
    </row>
    <row r="1012">
      <c r="B1012" s="11"/>
      <c r="C1012" s="11"/>
    </row>
    <row r="1013">
      <c r="B1013" s="11"/>
      <c r="C1013" s="11"/>
    </row>
    <row r="1014">
      <c r="B1014" s="11"/>
      <c r="C1014" s="11"/>
    </row>
    <row r="1015">
      <c r="B1015" s="11"/>
      <c r="C1015" s="11"/>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sheetData>
    <row r="1">
      <c r="A1" s="7"/>
      <c r="B1" s="7"/>
      <c r="C1" s="7"/>
      <c r="D1" s="7"/>
      <c r="E1" s="11"/>
      <c r="F1" s="7"/>
      <c r="G1" s="57" t="s">
        <v>307</v>
      </c>
      <c r="H1" s="7"/>
      <c r="I1" s="124"/>
      <c r="J1" s="7"/>
      <c r="K1" s="7"/>
      <c r="L1" s="7"/>
      <c r="M1" s="7"/>
      <c r="N1" s="7"/>
    </row>
    <row r="2">
      <c r="A2" s="7"/>
      <c r="B2" s="7"/>
      <c r="C2" s="7"/>
      <c r="D2" s="7"/>
      <c r="E2" s="11"/>
      <c r="F2" s="7"/>
      <c r="G2" s="57" t="s">
        <v>308</v>
      </c>
      <c r="H2" s="7"/>
      <c r="I2" s="124"/>
      <c r="J2" s="7"/>
      <c r="K2" s="7"/>
      <c r="L2" s="7"/>
      <c r="M2" s="7"/>
      <c r="N2" s="7"/>
    </row>
    <row r="3">
      <c r="A3" s="7"/>
      <c r="B3" s="7"/>
      <c r="C3" s="7"/>
      <c r="D3" s="7"/>
      <c r="E3" s="11"/>
      <c r="F3" s="7"/>
      <c r="G3" s="57"/>
      <c r="H3" s="7"/>
      <c r="I3" s="125" t="s">
        <v>309</v>
      </c>
      <c r="J3" s="39"/>
      <c r="K3" s="39"/>
      <c r="L3" s="39"/>
      <c r="M3" s="43"/>
      <c r="N3" s="7"/>
    </row>
    <row r="4">
      <c r="A4" s="126" t="s">
        <v>310</v>
      </c>
      <c r="B4" s="126" t="s">
        <v>311</v>
      </c>
      <c r="C4" s="126" t="s">
        <v>312</v>
      </c>
      <c r="D4" s="126" t="s">
        <v>313</v>
      </c>
      <c r="E4" s="126" t="s">
        <v>314</v>
      </c>
      <c r="F4" s="126" t="s">
        <v>315</v>
      </c>
      <c r="G4" s="126" t="s">
        <v>316</v>
      </c>
      <c r="H4" s="126" t="s">
        <v>317</v>
      </c>
      <c r="I4" s="127" t="s">
        <v>318</v>
      </c>
      <c r="J4" s="126"/>
      <c r="K4" s="126" t="s">
        <v>319</v>
      </c>
      <c r="L4" s="126" t="s">
        <v>320</v>
      </c>
      <c r="M4" s="126" t="s">
        <v>321</v>
      </c>
      <c r="N4" s="7"/>
    </row>
    <row r="5">
      <c r="A5" s="7" t="s">
        <v>322</v>
      </c>
      <c r="B5" s="7" t="s">
        <v>323</v>
      </c>
      <c r="C5" s="128">
        <v>10.0</v>
      </c>
      <c r="D5" s="7"/>
      <c r="E5" s="129">
        <v>40.0</v>
      </c>
      <c r="F5" s="130">
        <v>70000.0</v>
      </c>
      <c r="G5" s="131">
        <v>1.0</v>
      </c>
      <c r="H5" s="130">
        <f t="shared" ref="H5:H11" si="1">(+F5*0.03)+F5</f>
        <v>72100</v>
      </c>
      <c r="I5" s="132">
        <f t="shared" ref="I5:I11" si="2">H5*G5</f>
        <v>72100</v>
      </c>
      <c r="J5" s="133"/>
      <c r="K5" s="133">
        <f t="shared" ref="K5:K21" si="3">+I5*0.0765</f>
        <v>5515.65</v>
      </c>
      <c r="L5" s="133">
        <f>C34</f>
        <v>9340</v>
      </c>
      <c r="M5" s="133">
        <f t="shared" ref="M5:M7" si="4">I5*0.03</f>
        <v>2163</v>
      </c>
      <c r="N5" s="7"/>
    </row>
    <row r="6">
      <c r="A6" s="7" t="s">
        <v>324</v>
      </c>
      <c r="B6" s="7" t="s">
        <v>325</v>
      </c>
      <c r="C6" s="128">
        <v>9.0</v>
      </c>
      <c r="D6" s="7"/>
      <c r="E6" s="129">
        <v>40.0</v>
      </c>
      <c r="F6" s="130">
        <v>56084.0</v>
      </c>
      <c r="G6" s="131">
        <v>1.0</v>
      </c>
      <c r="H6" s="130">
        <f t="shared" si="1"/>
        <v>57766.52</v>
      </c>
      <c r="I6" s="132">
        <f t="shared" si="2"/>
        <v>57766.52</v>
      </c>
      <c r="J6" s="133"/>
      <c r="K6" s="133">
        <f t="shared" si="3"/>
        <v>4419.13878</v>
      </c>
      <c r="L6" s="133">
        <f>C31</f>
        <v>8190</v>
      </c>
      <c r="M6" s="133">
        <f t="shared" si="4"/>
        <v>1732.9956</v>
      </c>
      <c r="N6" s="7"/>
    </row>
    <row r="7">
      <c r="A7" s="7" t="s">
        <v>326</v>
      </c>
      <c r="B7" s="7" t="s">
        <v>327</v>
      </c>
      <c r="C7" s="128">
        <v>2.0</v>
      </c>
      <c r="D7" s="7"/>
      <c r="E7" s="129">
        <v>40.0</v>
      </c>
      <c r="F7" s="130">
        <v>43260.0</v>
      </c>
      <c r="G7" s="131">
        <v>1.0</v>
      </c>
      <c r="H7" s="130">
        <f t="shared" si="1"/>
        <v>44557.8</v>
      </c>
      <c r="I7" s="132">
        <f t="shared" si="2"/>
        <v>44557.8</v>
      </c>
      <c r="J7" s="133"/>
      <c r="K7" s="133">
        <f t="shared" si="3"/>
        <v>3408.6717</v>
      </c>
      <c r="L7" s="133">
        <f>C31</f>
        <v>8190</v>
      </c>
      <c r="M7" s="133">
        <f t="shared" si="4"/>
        <v>1336.734</v>
      </c>
      <c r="N7" s="7"/>
    </row>
    <row r="8">
      <c r="A8" s="134" t="s">
        <v>328</v>
      </c>
      <c r="B8" s="134" t="s">
        <v>329</v>
      </c>
      <c r="C8" s="128">
        <v>5.0</v>
      </c>
      <c r="D8" s="134"/>
      <c r="E8" s="129">
        <v>10.0</v>
      </c>
      <c r="F8" s="130">
        <f>240*52</f>
        <v>12480</v>
      </c>
      <c r="G8" s="131">
        <v>1.0</v>
      </c>
      <c r="H8" s="130">
        <f t="shared" si="1"/>
        <v>12854.4</v>
      </c>
      <c r="I8" s="132">
        <f t="shared" si="2"/>
        <v>12854.4</v>
      </c>
      <c r="J8" s="135"/>
      <c r="K8" s="133">
        <f t="shared" si="3"/>
        <v>983.3616</v>
      </c>
      <c r="L8" s="7"/>
      <c r="M8" s="133"/>
      <c r="N8" s="7" t="s">
        <v>330</v>
      </c>
    </row>
    <row r="9">
      <c r="A9" s="134" t="s">
        <v>331</v>
      </c>
      <c r="B9" s="134" t="s">
        <v>332</v>
      </c>
      <c r="C9" s="128">
        <v>3.0</v>
      </c>
      <c r="D9" s="134"/>
      <c r="E9" s="129">
        <v>40.0</v>
      </c>
      <c r="F9" s="130">
        <v>55000.0</v>
      </c>
      <c r="G9" s="131">
        <v>1.0</v>
      </c>
      <c r="H9" s="130">
        <f t="shared" si="1"/>
        <v>56650</v>
      </c>
      <c r="I9" s="132">
        <f t="shared" si="2"/>
        <v>56650</v>
      </c>
      <c r="J9" s="135"/>
      <c r="K9" s="133">
        <f t="shared" si="3"/>
        <v>4333.725</v>
      </c>
      <c r="L9" s="130">
        <f>C31</f>
        <v>8190</v>
      </c>
      <c r="M9" s="133"/>
      <c r="N9" s="7" t="s">
        <v>333</v>
      </c>
    </row>
    <row r="10">
      <c r="A10" s="7" t="s">
        <v>334</v>
      </c>
      <c r="B10" s="7" t="s">
        <v>335</v>
      </c>
      <c r="C10" s="128">
        <v>2.0</v>
      </c>
      <c r="D10" s="7"/>
      <c r="E10" s="129">
        <v>40.0</v>
      </c>
      <c r="F10" s="130">
        <v>43260.0</v>
      </c>
      <c r="G10" s="131">
        <v>1.0</v>
      </c>
      <c r="H10" s="130">
        <f t="shared" si="1"/>
        <v>44557.8</v>
      </c>
      <c r="I10" s="132">
        <f t="shared" si="2"/>
        <v>44557.8</v>
      </c>
      <c r="J10" s="135"/>
      <c r="K10" s="133">
        <f t="shared" si="3"/>
        <v>3408.6717</v>
      </c>
      <c r="L10" s="130">
        <f>C31</f>
        <v>8190</v>
      </c>
      <c r="M10" s="133">
        <f t="shared" ref="M10:M17" si="5">I10*0.03</f>
        <v>1336.734</v>
      </c>
      <c r="N10" s="7"/>
    </row>
    <row r="11">
      <c r="A11" s="7" t="s">
        <v>336</v>
      </c>
      <c r="B11" s="134" t="s">
        <v>337</v>
      </c>
      <c r="C11" s="128">
        <v>4.0</v>
      </c>
      <c r="D11" s="7"/>
      <c r="E11" s="129">
        <v>40.0</v>
      </c>
      <c r="F11" s="130">
        <v>45100.0</v>
      </c>
      <c r="G11" s="131">
        <v>1.0</v>
      </c>
      <c r="H11" s="130">
        <f t="shared" si="1"/>
        <v>46453</v>
      </c>
      <c r="I11" s="132">
        <f t="shared" si="2"/>
        <v>46453</v>
      </c>
      <c r="J11" s="135"/>
      <c r="K11" s="133">
        <f t="shared" si="3"/>
        <v>3553.6545</v>
      </c>
      <c r="L11" s="133">
        <f>C31</f>
        <v>8190</v>
      </c>
      <c r="M11" s="133">
        <f t="shared" si="5"/>
        <v>1393.59</v>
      </c>
      <c r="N11" s="7"/>
    </row>
    <row r="12">
      <c r="A12" s="134" t="s">
        <v>338</v>
      </c>
      <c r="B12" s="134" t="s">
        <v>339</v>
      </c>
      <c r="C12" s="128" t="s">
        <v>340</v>
      </c>
      <c r="D12" s="134"/>
      <c r="E12" s="129">
        <v>40.0</v>
      </c>
      <c r="F12" s="130">
        <v>50500.0</v>
      </c>
      <c r="G12" s="131">
        <v>1.0</v>
      </c>
      <c r="H12" s="130">
        <v>50500.0</v>
      </c>
      <c r="I12" s="132">
        <v>51257.5</v>
      </c>
      <c r="J12" s="133" t="s">
        <v>341</v>
      </c>
      <c r="K12" s="133">
        <f t="shared" si="3"/>
        <v>3921.19875</v>
      </c>
      <c r="L12" s="133"/>
      <c r="M12" s="133">
        <f t="shared" si="5"/>
        <v>1537.725</v>
      </c>
      <c r="N12" s="7" t="s">
        <v>330</v>
      </c>
    </row>
    <row r="13">
      <c r="A13" s="134" t="s">
        <v>342</v>
      </c>
      <c r="B13" s="134" t="s">
        <v>343</v>
      </c>
      <c r="C13" s="128" t="s">
        <v>340</v>
      </c>
      <c r="D13" s="134"/>
      <c r="E13" s="129">
        <v>40.0</v>
      </c>
      <c r="F13" s="130">
        <v>44500.0</v>
      </c>
      <c r="G13" s="131">
        <v>1.0</v>
      </c>
      <c r="H13" s="130">
        <f>(+F13*0.05)+F13</f>
        <v>46725</v>
      </c>
      <c r="I13" s="132">
        <f t="shared" ref="I13:I15" si="6">H13*G13</f>
        <v>46725</v>
      </c>
      <c r="J13" s="7" t="s">
        <v>344</v>
      </c>
      <c r="K13" s="133">
        <f t="shared" si="3"/>
        <v>3574.4625</v>
      </c>
      <c r="L13" s="11"/>
      <c r="M13" s="133">
        <f t="shared" si="5"/>
        <v>1401.75</v>
      </c>
      <c r="N13" s="7" t="s">
        <v>330</v>
      </c>
    </row>
    <row r="14">
      <c r="A14" s="7" t="s">
        <v>345</v>
      </c>
      <c r="B14" s="7" t="s">
        <v>346</v>
      </c>
      <c r="C14" s="128" t="s">
        <v>340</v>
      </c>
      <c r="D14" s="7"/>
      <c r="E14" s="128">
        <v>30.0</v>
      </c>
      <c r="F14" s="73">
        <v>32970.0</v>
      </c>
      <c r="G14" s="131">
        <v>1.0</v>
      </c>
      <c r="H14" s="130">
        <f>F14</f>
        <v>32970</v>
      </c>
      <c r="I14" s="132">
        <f t="shared" si="6"/>
        <v>32970</v>
      </c>
      <c r="J14" s="7" t="s">
        <v>347</v>
      </c>
      <c r="K14" s="133">
        <f t="shared" si="3"/>
        <v>2522.205</v>
      </c>
      <c r="L14" s="73">
        <f>C26*12</f>
        <v>396</v>
      </c>
      <c r="M14" s="133">
        <f t="shared" si="5"/>
        <v>989.1</v>
      </c>
      <c r="N14" s="7" t="s">
        <v>348</v>
      </c>
    </row>
    <row r="15">
      <c r="A15" s="7" t="s">
        <v>349</v>
      </c>
      <c r="B15" s="7" t="s">
        <v>350</v>
      </c>
      <c r="C15" s="128" t="s">
        <v>340</v>
      </c>
      <c r="D15" s="7"/>
      <c r="E15" s="128">
        <v>30.0</v>
      </c>
      <c r="F15" s="73">
        <v>32500.0</v>
      </c>
      <c r="G15" s="131">
        <v>1.0</v>
      </c>
      <c r="H15" s="130">
        <f>+F15</f>
        <v>32500</v>
      </c>
      <c r="I15" s="132">
        <f t="shared" si="6"/>
        <v>32500</v>
      </c>
      <c r="J15" s="7" t="s">
        <v>347</v>
      </c>
      <c r="K15" s="133">
        <f t="shared" si="3"/>
        <v>2486.25</v>
      </c>
      <c r="L15" s="73">
        <f t="shared" ref="L15:L17" si="7">$C$31*G15</f>
        <v>8190</v>
      </c>
      <c r="M15" s="133">
        <f t="shared" si="5"/>
        <v>975</v>
      </c>
      <c r="N15" s="7"/>
    </row>
    <row r="16">
      <c r="A16" s="7" t="s">
        <v>351</v>
      </c>
      <c r="B16" s="7" t="s">
        <v>352</v>
      </c>
      <c r="C16" s="128" t="s">
        <v>340</v>
      </c>
      <c r="D16" s="7"/>
      <c r="E16" s="128">
        <v>30.0</v>
      </c>
      <c r="F16" s="73">
        <v>32500.0</v>
      </c>
      <c r="G16" s="131">
        <v>1.0</v>
      </c>
      <c r="H16" s="130">
        <f>32500</f>
        <v>32500</v>
      </c>
      <c r="I16" s="132">
        <f>16250+22308</f>
        <v>38558</v>
      </c>
      <c r="J16" s="133" t="s">
        <v>353</v>
      </c>
      <c r="K16" s="133">
        <f t="shared" si="3"/>
        <v>2949.687</v>
      </c>
      <c r="L16" s="73">
        <f t="shared" si="7"/>
        <v>8190</v>
      </c>
      <c r="M16" s="133">
        <f t="shared" si="5"/>
        <v>1156.74</v>
      </c>
      <c r="N16" s="7"/>
    </row>
    <row r="17">
      <c r="A17" s="7" t="s">
        <v>354</v>
      </c>
      <c r="B17" s="7" t="s">
        <v>355</v>
      </c>
      <c r="C17" s="128" t="s">
        <v>340</v>
      </c>
      <c r="D17" s="7"/>
      <c r="E17" s="128">
        <v>40.0</v>
      </c>
      <c r="F17" s="73">
        <v>43200.0</v>
      </c>
      <c r="G17" s="131">
        <v>1.0</v>
      </c>
      <c r="H17" s="130">
        <f>43200</f>
        <v>43200</v>
      </c>
      <c r="I17" s="132">
        <v>43848.0</v>
      </c>
      <c r="J17" s="133" t="s">
        <v>341</v>
      </c>
      <c r="K17" s="133">
        <f t="shared" si="3"/>
        <v>3354.372</v>
      </c>
      <c r="L17" s="73">
        <f t="shared" si="7"/>
        <v>8190</v>
      </c>
      <c r="M17" s="133">
        <f t="shared" si="5"/>
        <v>1315.44</v>
      </c>
      <c r="N17" s="7"/>
    </row>
    <row r="18">
      <c r="A18" s="7"/>
      <c r="B18" s="7"/>
      <c r="C18" s="7"/>
      <c r="D18" s="7"/>
      <c r="E18" s="7"/>
      <c r="F18" s="7"/>
      <c r="G18" s="7"/>
      <c r="H18" s="7"/>
      <c r="I18" s="124"/>
      <c r="J18" s="7"/>
      <c r="K18" s="133">
        <f t="shared" si="3"/>
        <v>0</v>
      </c>
      <c r="L18" s="7"/>
      <c r="M18" s="7"/>
      <c r="N18" s="7"/>
    </row>
    <row r="19">
      <c r="A19" s="7" t="s">
        <v>356</v>
      </c>
      <c r="B19" s="134" t="s">
        <v>357</v>
      </c>
      <c r="C19" s="7"/>
      <c r="D19" s="7"/>
      <c r="E19" s="129">
        <v>40.0</v>
      </c>
      <c r="F19" s="130">
        <v>55000.0</v>
      </c>
      <c r="G19" s="136">
        <v>0.5</v>
      </c>
      <c r="H19" s="128">
        <v>55000.0</v>
      </c>
      <c r="I19" s="132"/>
      <c r="J19" s="7"/>
      <c r="K19" s="133">
        <f t="shared" si="3"/>
        <v>0</v>
      </c>
      <c r="L19" s="73"/>
      <c r="M19" s="133">
        <f t="shared" ref="M19:M20" si="8">I19*0.03</f>
        <v>0</v>
      </c>
      <c r="N19" s="7"/>
    </row>
    <row r="20">
      <c r="A20" s="134" t="s">
        <v>358</v>
      </c>
      <c r="B20" s="134" t="s">
        <v>359</v>
      </c>
      <c r="C20" s="128" t="s">
        <v>340</v>
      </c>
      <c r="D20" s="7"/>
      <c r="E20" s="129">
        <v>40.0</v>
      </c>
      <c r="F20" s="130">
        <v>55000.0</v>
      </c>
      <c r="G20" s="131">
        <v>1.0</v>
      </c>
      <c r="H20" s="20">
        <v>55000.0</v>
      </c>
      <c r="I20" s="132">
        <f t="shared" ref="I20:I21" si="9">H20*G20</f>
        <v>55000</v>
      </c>
      <c r="J20" s="135"/>
      <c r="K20" s="133">
        <f t="shared" si="3"/>
        <v>4207.5</v>
      </c>
      <c r="L20" s="73">
        <f>$C$31*G20</f>
        <v>8190</v>
      </c>
      <c r="M20" s="133">
        <f t="shared" si="8"/>
        <v>1650</v>
      </c>
      <c r="N20" s="7"/>
    </row>
    <row r="21">
      <c r="A21" s="137" t="s">
        <v>360</v>
      </c>
      <c r="B21" s="134" t="s">
        <v>361</v>
      </c>
      <c r="C21" s="7"/>
      <c r="D21" s="129"/>
      <c r="E21" s="138">
        <v>20.0</v>
      </c>
      <c r="F21" s="139"/>
      <c r="G21" s="140">
        <v>0.5</v>
      </c>
      <c r="H21" s="135">
        <f>E21*24*52</f>
        <v>24960</v>
      </c>
      <c r="I21" s="141">
        <f t="shared" si="9"/>
        <v>12480</v>
      </c>
      <c r="J21" s="135"/>
      <c r="K21" s="133">
        <f t="shared" si="3"/>
        <v>954.72</v>
      </c>
      <c r="L21" s="135"/>
      <c r="M21" s="7"/>
      <c r="N21" s="7" t="s">
        <v>362</v>
      </c>
    </row>
    <row r="22">
      <c r="A22" s="7"/>
      <c r="B22" s="7"/>
      <c r="C22" s="7"/>
      <c r="D22" s="129"/>
      <c r="E22" s="130"/>
      <c r="F22" s="131"/>
      <c r="G22" s="57"/>
      <c r="H22" s="135"/>
      <c r="I22" s="141"/>
      <c r="J22" s="135"/>
      <c r="K22" s="135"/>
      <c r="L22" s="135"/>
      <c r="M22" s="7"/>
      <c r="N22" s="7"/>
    </row>
    <row r="23">
      <c r="A23" s="142" t="s">
        <v>363</v>
      </c>
      <c r="B23" s="142"/>
      <c r="C23" s="142"/>
      <c r="D23" s="142"/>
      <c r="E23" s="143"/>
      <c r="F23" s="144">
        <f>SUM(F5:F20)</f>
        <v>671354</v>
      </c>
      <c r="G23" s="145"/>
      <c r="H23" s="144">
        <f t="shared" ref="H23:M23" si="10">SUM(H5:H20)</f>
        <v>683334.52</v>
      </c>
      <c r="I23" s="146">
        <f t="shared" si="10"/>
        <v>635798.02</v>
      </c>
      <c r="J23" s="147">
        <f t="shared" si="10"/>
        <v>0</v>
      </c>
      <c r="K23" s="147">
        <f t="shared" si="10"/>
        <v>48638.54853</v>
      </c>
      <c r="L23" s="147">
        <f t="shared" si="10"/>
        <v>83446</v>
      </c>
      <c r="M23" s="147">
        <f t="shared" si="10"/>
        <v>16988.8086</v>
      </c>
      <c r="N23" s="148"/>
    </row>
    <row r="24">
      <c r="A24" s="7"/>
      <c r="B24" s="7"/>
      <c r="C24" s="7"/>
      <c r="D24" s="7"/>
      <c r="E24" s="7"/>
      <c r="F24" s="7"/>
      <c r="G24" s="57"/>
      <c r="H24" s="57"/>
      <c r="I24" s="149"/>
      <c r="J24" s="57"/>
      <c r="K24" s="7"/>
      <c r="L24" s="7"/>
      <c r="M24" s="7"/>
      <c r="N24" s="7"/>
    </row>
    <row r="25">
      <c r="A25" s="7" t="s">
        <v>364</v>
      </c>
      <c r="C25" s="150" t="s">
        <v>365</v>
      </c>
      <c r="D25" s="7"/>
      <c r="E25" s="134"/>
      <c r="F25" s="7"/>
      <c r="G25" s="57"/>
      <c r="H25" s="57"/>
      <c r="I25" s="149"/>
      <c r="J25" s="57"/>
      <c r="K25" s="134"/>
      <c r="L25" s="134"/>
      <c r="M25" s="7"/>
      <c r="N25" s="7"/>
    </row>
    <row r="26">
      <c r="A26" s="7" t="s">
        <v>366</v>
      </c>
      <c r="B26" s="130"/>
      <c r="C26" s="129">
        <v>33.0</v>
      </c>
      <c r="D26" s="7"/>
      <c r="E26" s="11"/>
      <c r="F26" s="11">
        <f>F14</f>
        <v>32970</v>
      </c>
      <c r="G26" s="57"/>
      <c r="H26" s="7"/>
      <c r="I26" s="124"/>
      <c r="J26" s="7"/>
      <c r="K26" s="7"/>
      <c r="L26" s="7"/>
      <c r="M26" s="7"/>
      <c r="N26" s="7"/>
    </row>
    <row r="27">
      <c r="A27" s="7" t="s">
        <v>367</v>
      </c>
      <c r="B27" s="130"/>
      <c r="C27" s="129">
        <v>537.0</v>
      </c>
      <c r="D27" s="7"/>
      <c r="E27" s="11"/>
      <c r="F27" s="7">
        <f>F26/30</f>
        <v>1099</v>
      </c>
      <c r="G27" s="57"/>
      <c r="H27" s="7"/>
      <c r="I27" s="124"/>
      <c r="J27" s="7"/>
      <c r="K27" s="7"/>
      <c r="L27" s="7"/>
      <c r="M27" s="7"/>
      <c r="N27" s="7"/>
    </row>
    <row r="28">
      <c r="A28" s="7" t="s">
        <v>368</v>
      </c>
      <c r="B28" s="130"/>
      <c r="C28" s="130">
        <f>+C27+C26</f>
        <v>570</v>
      </c>
      <c r="D28" s="7"/>
      <c r="E28" s="11"/>
      <c r="F28" s="7">
        <f>F27*40</f>
        <v>43960</v>
      </c>
      <c r="G28" s="57">
        <f>F28*0.03</f>
        <v>1318.8</v>
      </c>
      <c r="H28" s="7"/>
      <c r="I28" s="124"/>
      <c r="J28" s="7"/>
      <c r="K28" s="7"/>
      <c r="L28" s="7"/>
      <c r="M28" s="7"/>
      <c r="N28" s="7"/>
    </row>
    <row r="29">
      <c r="A29" s="7" t="s">
        <v>369</v>
      </c>
      <c r="B29" s="130"/>
      <c r="C29" s="130">
        <f>+C28*12</f>
        <v>6840</v>
      </c>
      <c r="D29" s="7"/>
      <c r="E29" s="11"/>
      <c r="F29" s="7"/>
      <c r="G29" s="57">
        <f>G28/2</f>
        <v>659.4</v>
      </c>
      <c r="H29" s="7"/>
      <c r="I29" s="124"/>
      <c r="J29" s="7"/>
      <c r="K29" s="7"/>
      <c r="L29" s="7"/>
      <c r="M29" s="7"/>
      <c r="N29" s="7"/>
    </row>
    <row r="30">
      <c r="A30" s="7" t="s">
        <v>370</v>
      </c>
      <c r="B30" s="14"/>
      <c r="C30" s="14">
        <v>1350.0</v>
      </c>
      <c r="D30" s="7"/>
      <c r="E30" s="11"/>
      <c r="F30" s="7"/>
      <c r="G30" s="57">
        <f>G29+F28</f>
        <v>44619.4</v>
      </c>
      <c r="H30" s="7"/>
      <c r="I30" s="124"/>
      <c r="J30" s="7"/>
      <c r="K30" s="7"/>
      <c r="L30" s="7"/>
      <c r="M30" s="7"/>
      <c r="N30" s="7"/>
    </row>
    <row r="31">
      <c r="A31" s="7" t="s">
        <v>371</v>
      </c>
      <c r="B31" s="130"/>
      <c r="C31" s="130">
        <f>+C30+C29</f>
        <v>8190</v>
      </c>
      <c r="D31" s="7"/>
      <c r="E31" s="11"/>
      <c r="F31" s="7"/>
      <c r="G31" s="57"/>
      <c r="H31" s="7"/>
      <c r="I31" s="124"/>
      <c r="J31" s="7"/>
      <c r="K31" s="7"/>
      <c r="L31" s="7"/>
      <c r="M31" s="7"/>
      <c r="N31" s="7"/>
    </row>
    <row r="32">
      <c r="A32" s="7"/>
      <c r="B32" s="11"/>
      <c r="C32" s="11"/>
      <c r="D32" s="7"/>
      <c r="E32" s="11"/>
      <c r="F32" s="7"/>
      <c r="G32" s="57"/>
      <c r="H32" s="7"/>
      <c r="I32" s="124"/>
      <c r="J32" s="7"/>
      <c r="K32" s="7"/>
      <c r="L32" s="7"/>
      <c r="M32" s="7"/>
      <c r="N32" s="7"/>
    </row>
    <row r="33">
      <c r="A33" s="7" t="s">
        <v>372</v>
      </c>
      <c r="B33" s="14"/>
      <c r="C33" s="14">
        <v>1150.0</v>
      </c>
      <c r="D33" s="7"/>
      <c r="E33" s="11"/>
      <c r="F33" s="7"/>
      <c r="G33" s="57"/>
      <c r="H33" s="7"/>
      <c r="I33" s="124"/>
      <c r="J33" s="7"/>
      <c r="K33" s="7"/>
      <c r="L33" s="7"/>
      <c r="M33" s="7"/>
      <c r="N33" s="7"/>
    </row>
    <row r="34">
      <c r="A34" s="7" t="s">
        <v>373</v>
      </c>
      <c r="B34" s="130"/>
      <c r="C34" s="130">
        <f>+C33+C31</f>
        <v>9340</v>
      </c>
      <c r="D34" s="7"/>
      <c r="E34" s="11"/>
      <c r="F34" s="7"/>
      <c r="G34" s="57"/>
      <c r="H34" s="7"/>
      <c r="I34" s="124"/>
      <c r="J34" s="7"/>
      <c r="K34" s="7"/>
      <c r="L34" s="7"/>
      <c r="M34" s="7"/>
      <c r="N34" s="7"/>
    </row>
    <row r="35">
      <c r="A35" s="7"/>
      <c r="B35" s="11"/>
      <c r="C35" s="7"/>
      <c r="D35" s="7"/>
      <c r="E35" s="11"/>
      <c r="F35" s="7"/>
      <c r="G35" s="57"/>
      <c r="H35" s="7"/>
      <c r="I35" s="124"/>
      <c r="J35" s="7"/>
      <c r="K35" s="7"/>
      <c r="L35" s="7"/>
      <c r="M35" s="7"/>
      <c r="N35" s="7"/>
    </row>
    <row r="36">
      <c r="A36" s="134"/>
      <c r="B36" s="134"/>
      <c r="C36" s="134"/>
      <c r="D36" s="129"/>
      <c r="E36" s="130"/>
      <c r="F36" s="122"/>
      <c r="G36" s="57"/>
      <c r="H36" s="7"/>
      <c r="I36" s="124"/>
      <c r="J36" s="7"/>
      <c r="K36" s="7"/>
      <c r="L36" s="7"/>
      <c r="M36" s="7"/>
      <c r="N36" s="7"/>
    </row>
    <row r="37">
      <c r="A37" s="8" t="s">
        <v>374</v>
      </c>
      <c r="B37" s="7"/>
      <c r="C37" s="7"/>
      <c r="D37" s="7"/>
      <c r="E37" s="11"/>
      <c r="F37" s="7"/>
      <c r="G37" s="57"/>
      <c r="H37" s="7"/>
      <c r="I37" s="124"/>
      <c r="J37" s="7"/>
      <c r="K37" s="7"/>
      <c r="L37" s="7"/>
      <c r="M37" s="7"/>
      <c r="N37" s="7"/>
    </row>
    <row r="38">
      <c r="A38" s="7"/>
      <c r="B38" s="7"/>
      <c r="C38" s="7"/>
      <c r="D38" s="7"/>
      <c r="E38" s="11"/>
      <c r="F38" s="7"/>
      <c r="G38" s="57"/>
      <c r="H38" s="7"/>
      <c r="I38" s="124"/>
      <c r="J38" s="7"/>
      <c r="K38" s="7"/>
      <c r="L38" s="7"/>
      <c r="M38" s="7"/>
      <c r="N38" s="7"/>
    </row>
    <row r="39">
      <c r="A39" s="151" t="s">
        <v>359</v>
      </c>
      <c r="B39" s="152">
        <v>0.2</v>
      </c>
      <c r="C39" s="153">
        <v>13809.5</v>
      </c>
      <c r="D39" s="7" t="s">
        <v>375</v>
      </c>
      <c r="E39" s="11"/>
      <c r="F39" s="7"/>
      <c r="G39" s="57"/>
      <c r="H39" s="7"/>
      <c r="I39" s="124"/>
      <c r="J39" s="7"/>
      <c r="K39" s="7"/>
      <c r="L39" s="7"/>
      <c r="M39" s="7"/>
      <c r="N39" s="7"/>
    </row>
    <row r="40">
      <c r="A40" s="151" t="s">
        <v>355</v>
      </c>
      <c r="B40" s="152">
        <v>0.2</v>
      </c>
      <c r="C40" s="153">
        <v>10135.0</v>
      </c>
      <c r="D40" s="7" t="s">
        <v>375</v>
      </c>
      <c r="E40" s="11"/>
      <c r="F40" s="7"/>
      <c r="G40" s="57"/>
      <c r="H40" s="7"/>
      <c r="I40" s="124"/>
      <c r="J40" s="7"/>
      <c r="K40" s="7"/>
      <c r="L40" s="7"/>
      <c r="M40" s="7"/>
      <c r="N40" s="7"/>
    </row>
    <row r="41">
      <c r="A41" s="151" t="s">
        <v>376</v>
      </c>
      <c r="B41" s="152">
        <v>0.2</v>
      </c>
      <c r="C41" s="153">
        <v>11918.0</v>
      </c>
      <c r="D41" s="7" t="s">
        <v>375</v>
      </c>
      <c r="I41" s="124"/>
    </row>
    <row r="42">
      <c r="A42" s="151" t="s">
        <v>350</v>
      </c>
      <c r="B42" s="152">
        <v>0.2</v>
      </c>
      <c r="C42" s="153">
        <v>8830.0</v>
      </c>
      <c r="D42" s="7" t="s">
        <v>375</v>
      </c>
      <c r="I42" s="124"/>
    </row>
    <row r="43">
      <c r="A43" s="7" t="s">
        <v>377</v>
      </c>
      <c r="B43" s="154">
        <v>1.0</v>
      </c>
      <c r="C43" s="155">
        <f>I21</f>
        <v>12480</v>
      </c>
      <c r="D43" s="7" t="s">
        <v>378</v>
      </c>
      <c r="I43" s="124"/>
    </row>
    <row r="44">
      <c r="C44" s="11">
        <f>SUM(C39:C43)</f>
        <v>57172.5</v>
      </c>
      <c r="I44" s="124"/>
    </row>
    <row r="45">
      <c r="I45" s="124"/>
    </row>
    <row r="46">
      <c r="I46" s="124"/>
    </row>
    <row r="47">
      <c r="I47" s="124"/>
    </row>
    <row r="48">
      <c r="I48" s="124"/>
    </row>
    <row r="49">
      <c r="I49" s="124"/>
    </row>
    <row r="50">
      <c r="I50" s="124"/>
    </row>
    <row r="51">
      <c r="I51" s="124"/>
    </row>
    <row r="52">
      <c r="I52" s="124"/>
    </row>
    <row r="53">
      <c r="I53" s="124"/>
    </row>
    <row r="54">
      <c r="I54" s="124"/>
    </row>
    <row r="55">
      <c r="I55" s="124"/>
    </row>
    <row r="56">
      <c r="I56" s="124"/>
    </row>
    <row r="57">
      <c r="I57" s="124"/>
    </row>
    <row r="58">
      <c r="I58" s="124"/>
    </row>
    <row r="59">
      <c r="I59" s="124"/>
    </row>
    <row r="60">
      <c r="I60" s="124"/>
    </row>
    <row r="61">
      <c r="I61" s="124"/>
    </row>
    <row r="62">
      <c r="I62" s="124"/>
    </row>
    <row r="63">
      <c r="I63" s="124"/>
    </row>
    <row r="64">
      <c r="I64" s="124"/>
    </row>
    <row r="65">
      <c r="I65" s="124"/>
    </row>
    <row r="66">
      <c r="I66" s="124"/>
    </row>
    <row r="67">
      <c r="I67" s="124"/>
    </row>
    <row r="68">
      <c r="I68" s="124"/>
    </row>
    <row r="69">
      <c r="I69" s="124"/>
    </row>
    <row r="70">
      <c r="I70" s="124"/>
    </row>
    <row r="71">
      <c r="I71" s="124"/>
    </row>
    <row r="72">
      <c r="I72" s="124"/>
    </row>
    <row r="73">
      <c r="I73" s="124"/>
    </row>
    <row r="74">
      <c r="I74" s="124"/>
    </row>
    <row r="75">
      <c r="I75" s="124"/>
    </row>
    <row r="76">
      <c r="I76" s="124"/>
    </row>
    <row r="77">
      <c r="I77" s="124"/>
    </row>
    <row r="78">
      <c r="I78" s="124"/>
    </row>
    <row r="79">
      <c r="I79" s="124"/>
    </row>
    <row r="80">
      <c r="I80" s="124"/>
    </row>
    <row r="81">
      <c r="I81" s="124"/>
    </row>
    <row r="82">
      <c r="I82" s="124"/>
    </row>
    <row r="83">
      <c r="I83" s="124"/>
    </row>
    <row r="84">
      <c r="I84" s="124"/>
    </row>
    <row r="85">
      <c r="I85" s="124"/>
    </row>
    <row r="86">
      <c r="I86" s="124"/>
    </row>
    <row r="87">
      <c r="I87" s="124"/>
    </row>
    <row r="88">
      <c r="I88" s="124"/>
    </row>
    <row r="89">
      <c r="I89" s="124"/>
    </row>
    <row r="90">
      <c r="I90" s="124"/>
    </row>
    <row r="91">
      <c r="I91" s="124"/>
    </row>
    <row r="92">
      <c r="I92" s="124"/>
    </row>
    <row r="93">
      <c r="I93" s="124"/>
    </row>
    <row r="94">
      <c r="I94" s="124"/>
    </row>
    <row r="95">
      <c r="I95" s="124"/>
    </row>
    <row r="96">
      <c r="I96" s="124"/>
    </row>
    <row r="97">
      <c r="I97" s="124"/>
    </row>
    <row r="98">
      <c r="I98" s="124"/>
    </row>
    <row r="99">
      <c r="I99" s="124"/>
    </row>
    <row r="100">
      <c r="I100" s="124"/>
    </row>
    <row r="101">
      <c r="I101" s="124"/>
    </row>
    <row r="102">
      <c r="I102" s="124"/>
    </row>
    <row r="103">
      <c r="I103" s="124"/>
    </row>
    <row r="104">
      <c r="I104" s="124"/>
    </row>
    <row r="105">
      <c r="I105" s="124"/>
    </row>
    <row r="106">
      <c r="I106" s="124"/>
    </row>
    <row r="107">
      <c r="I107" s="124"/>
    </row>
    <row r="108">
      <c r="I108" s="124"/>
    </row>
    <row r="109">
      <c r="I109" s="124"/>
    </row>
    <row r="110">
      <c r="I110" s="124"/>
    </row>
    <row r="111">
      <c r="I111" s="124"/>
    </row>
    <row r="112">
      <c r="I112" s="124"/>
    </row>
    <row r="113">
      <c r="I113" s="124"/>
    </row>
    <row r="114">
      <c r="I114" s="124"/>
    </row>
    <row r="115">
      <c r="I115" s="124"/>
    </row>
    <row r="116">
      <c r="I116" s="124"/>
    </row>
    <row r="117">
      <c r="I117" s="124"/>
    </row>
    <row r="118">
      <c r="I118" s="124"/>
    </row>
    <row r="119">
      <c r="I119" s="124"/>
    </row>
    <row r="120">
      <c r="I120" s="124"/>
    </row>
    <row r="121">
      <c r="I121" s="124"/>
    </row>
    <row r="122">
      <c r="I122" s="124"/>
    </row>
    <row r="123">
      <c r="I123" s="124"/>
    </row>
    <row r="124">
      <c r="I124" s="124"/>
    </row>
    <row r="125">
      <c r="I125" s="124"/>
    </row>
    <row r="126">
      <c r="I126" s="124"/>
    </row>
    <row r="127">
      <c r="I127" s="124"/>
    </row>
    <row r="128">
      <c r="I128" s="124"/>
    </row>
    <row r="129">
      <c r="I129" s="124"/>
    </row>
    <row r="130">
      <c r="I130" s="124"/>
    </row>
    <row r="131">
      <c r="I131" s="124"/>
    </row>
    <row r="132">
      <c r="I132" s="124"/>
    </row>
    <row r="133">
      <c r="I133" s="124"/>
    </row>
    <row r="134">
      <c r="I134" s="124"/>
    </row>
    <row r="135">
      <c r="I135" s="124"/>
    </row>
    <row r="136">
      <c r="I136" s="124"/>
    </row>
    <row r="137">
      <c r="I137" s="124"/>
    </row>
    <row r="138">
      <c r="I138" s="124"/>
    </row>
    <row r="139">
      <c r="I139" s="124"/>
    </row>
    <row r="140">
      <c r="I140" s="124"/>
    </row>
    <row r="141">
      <c r="I141" s="124"/>
    </row>
    <row r="142">
      <c r="I142" s="124"/>
    </row>
    <row r="143">
      <c r="I143" s="124"/>
    </row>
    <row r="144">
      <c r="I144" s="124"/>
    </row>
    <row r="145">
      <c r="I145" s="124"/>
    </row>
    <row r="146">
      <c r="I146" s="124"/>
    </row>
    <row r="147">
      <c r="I147" s="124"/>
    </row>
    <row r="148">
      <c r="I148" s="124"/>
    </row>
    <row r="149">
      <c r="I149" s="124"/>
    </row>
    <row r="150">
      <c r="I150" s="124"/>
    </row>
    <row r="151">
      <c r="I151" s="124"/>
    </row>
    <row r="152">
      <c r="I152" s="124"/>
    </row>
    <row r="153">
      <c r="I153" s="124"/>
    </row>
    <row r="154">
      <c r="I154" s="124"/>
    </row>
    <row r="155">
      <c r="I155" s="124"/>
    </row>
    <row r="156">
      <c r="I156" s="124"/>
    </row>
    <row r="157">
      <c r="I157" s="124"/>
    </row>
    <row r="158">
      <c r="I158" s="124"/>
    </row>
    <row r="159">
      <c r="I159" s="124"/>
    </row>
    <row r="160">
      <c r="I160" s="124"/>
    </row>
    <row r="161">
      <c r="I161" s="124"/>
    </row>
    <row r="162">
      <c r="I162" s="124"/>
    </row>
    <row r="163">
      <c r="I163" s="124"/>
    </row>
    <row r="164">
      <c r="I164" s="124"/>
    </row>
    <row r="165">
      <c r="I165" s="124"/>
    </row>
    <row r="166">
      <c r="I166" s="124"/>
    </row>
    <row r="167">
      <c r="I167" s="124"/>
    </row>
    <row r="168">
      <c r="I168" s="124"/>
    </row>
    <row r="169">
      <c r="I169" s="124"/>
    </row>
    <row r="170">
      <c r="I170" s="124"/>
    </row>
    <row r="171">
      <c r="I171" s="124"/>
    </row>
    <row r="172">
      <c r="I172" s="124"/>
    </row>
    <row r="173">
      <c r="I173" s="124"/>
    </row>
    <row r="174">
      <c r="I174" s="124"/>
    </row>
    <row r="175">
      <c r="I175" s="124"/>
    </row>
    <row r="176">
      <c r="I176" s="124"/>
    </row>
    <row r="177">
      <c r="I177" s="124"/>
    </row>
    <row r="178">
      <c r="I178" s="124"/>
    </row>
    <row r="179">
      <c r="I179" s="124"/>
    </row>
    <row r="180">
      <c r="I180" s="124"/>
    </row>
    <row r="181">
      <c r="I181" s="124"/>
    </row>
    <row r="182">
      <c r="I182" s="124"/>
    </row>
    <row r="183">
      <c r="I183" s="124"/>
    </row>
    <row r="184">
      <c r="I184" s="124"/>
    </row>
    <row r="185">
      <c r="I185" s="124"/>
    </row>
    <row r="186">
      <c r="I186" s="124"/>
    </row>
    <row r="187">
      <c r="I187" s="124"/>
    </row>
    <row r="188">
      <c r="I188" s="124"/>
    </row>
    <row r="189">
      <c r="I189" s="124"/>
    </row>
    <row r="190">
      <c r="I190" s="124"/>
    </row>
    <row r="191">
      <c r="I191" s="124"/>
    </row>
    <row r="192">
      <c r="I192" s="124"/>
    </row>
    <row r="193">
      <c r="I193" s="124"/>
    </row>
    <row r="194">
      <c r="I194" s="124"/>
    </row>
    <row r="195">
      <c r="I195" s="124"/>
    </row>
    <row r="196">
      <c r="I196" s="124"/>
    </row>
    <row r="197">
      <c r="I197" s="124"/>
    </row>
    <row r="198">
      <c r="I198" s="124"/>
    </row>
    <row r="199">
      <c r="I199" s="124"/>
    </row>
    <row r="200">
      <c r="I200" s="124"/>
    </row>
    <row r="201">
      <c r="I201" s="124"/>
    </row>
    <row r="202">
      <c r="I202" s="124"/>
    </row>
    <row r="203">
      <c r="I203" s="124"/>
    </row>
    <row r="204">
      <c r="I204" s="124"/>
    </row>
    <row r="205">
      <c r="I205" s="124"/>
    </row>
    <row r="206">
      <c r="I206" s="124"/>
    </row>
    <row r="207">
      <c r="I207" s="124"/>
    </row>
    <row r="208">
      <c r="I208" s="124"/>
    </row>
    <row r="209">
      <c r="I209" s="124"/>
    </row>
    <row r="210">
      <c r="I210" s="124"/>
    </row>
    <row r="211">
      <c r="I211" s="124"/>
    </row>
    <row r="212">
      <c r="I212" s="124"/>
    </row>
    <row r="213">
      <c r="I213" s="124"/>
    </row>
    <row r="214">
      <c r="I214" s="124"/>
    </row>
    <row r="215">
      <c r="I215" s="124"/>
    </row>
    <row r="216">
      <c r="I216" s="124"/>
    </row>
    <row r="217">
      <c r="I217" s="124"/>
    </row>
    <row r="218">
      <c r="I218" s="124"/>
    </row>
    <row r="219">
      <c r="I219" s="124"/>
    </row>
    <row r="220">
      <c r="I220" s="124"/>
    </row>
    <row r="221">
      <c r="I221" s="124"/>
    </row>
    <row r="222">
      <c r="I222" s="124"/>
    </row>
    <row r="223">
      <c r="I223" s="124"/>
    </row>
    <row r="224">
      <c r="I224" s="124"/>
    </row>
    <row r="225">
      <c r="I225" s="124"/>
    </row>
    <row r="226">
      <c r="I226" s="124"/>
    </row>
    <row r="227">
      <c r="I227" s="124"/>
    </row>
    <row r="228">
      <c r="I228" s="124"/>
    </row>
    <row r="229">
      <c r="I229" s="124"/>
    </row>
    <row r="230">
      <c r="I230" s="124"/>
    </row>
    <row r="231">
      <c r="I231" s="124"/>
    </row>
    <row r="232">
      <c r="I232" s="124"/>
    </row>
    <row r="233">
      <c r="I233" s="124"/>
    </row>
    <row r="234">
      <c r="I234" s="124"/>
    </row>
    <row r="235">
      <c r="I235" s="124"/>
    </row>
    <row r="236">
      <c r="I236" s="124"/>
    </row>
    <row r="237">
      <c r="I237" s="124"/>
    </row>
    <row r="238">
      <c r="I238" s="124"/>
    </row>
    <row r="239">
      <c r="I239" s="124"/>
    </row>
    <row r="240">
      <c r="I240" s="124"/>
    </row>
    <row r="241">
      <c r="I241" s="124"/>
    </row>
    <row r="242">
      <c r="I242" s="124"/>
    </row>
    <row r="243">
      <c r="I243" s="124"/>
    </row>
    <row r="244">
      <c r="I244" s="124"/>
    </row>
    <row r="245">
      <c r="I245" s="124"/>
    </row>
    <row r="246">
      <c r="I246" s="124"/>
    </row>
    <row r="247">
      <c r="I247" s="124"/>
    </row>
    <row r="248">
      <c r="I248" s="124"/>
    </row>
    <row r="249">
      <c r="I249" s="124"/>
    </row>
    <row r="250">
      <c r="I250" s="124"/>
    </row>
    <row r="251">
      <c r="I251" s="124"/>
    </row>
    <row r="252">
      <c r="I252" s="124"/>
    </row>
    <row r="253">
      <c r="I253" s="124"/>
    </row>
    <row r="254">
      <c r="I254" s="124"/>
    </row>
    <row r="255">
      <c r="I255" s="124"/>
    </row>
    <row r="256">
      <c r="I256" s="124"/>
    </row>
    <row r="257">
      <c r="I257" s="124"/>
    </row>
    <row r="258">
      <c r="I258" s="124"/>
    </row>
    <row r="259">
      <c r="I259" s="124"/>
    </row>
    <row r="260">
      <c r="I260" s="124"/>
    </row>
    <row r="261">
      <c r="I261" s="124"/>
    </row>
    <row r="262">
      <c r="I262" s="124"/>
    </row>
    <row r="263">
      <c r="I263" s="124"/>
    </row>
    <row r="264">
      <c r="I264" s="124"/>
    </row>
    <row r="265">
      <c r="I265" s="124"/>
    </row>
    <row r="266">
      <c r="I266" s="124"/>
    </row>
    <row r="267">
      <c r="I267" s="124"/>
    </row>
    <row r="268">
      <c r="I268" s="124"/>
    </row>
    <row r="269">
      <c r="I269" s="124"/>
    </row>
    <row r="270">
      <c r="I270" s="124"/>
    </row>
    <row r="271">
      <c r="I271" s="124"/>
    </row>
    <row r="272">
      <c r="I272" s="124"/>
    </row>
    <row r="273">
      <c r="I273" s="124"/>
    </row>
    <row r="274">
      <c r="I274" s="124"/>
    </row>
    <row r="275">
      <c r="I275" s="124"/>
    </row>
    <row r="276">
      <c r="I276" s="124"/>
    </row>
    <row r="277">
      <c r="I277" s="124"/>
    </row>
    <row r="278">
      <c r="I278" s="124"/>
    </row>
    <row r="279">
      <c r="I279" s="124"/>
    </row>
    <row r="280">
      <c r="I280" s="124"/>
    </row>
    <row r="281">
      <c r="I281" s="124"/>
    </row>
    <row r="282">
      <c r="I282" s="124"/>
    </row>
    <row r="283">
      <c r="I283" s="124"/>
    </row>
    <row r="284">
      <c r="I284" s="124"/>
    </row>
    <row r="285">
      <c r="I285" s="124"/>
    </row>
    <row r="286">
      <c r="I286" s="124"/>
    </row>
    <row r="287">
      <c r="I287" s="124"/>
    </row>
    <row r="288">
      <c r="I288" s="124"/>
    </row>
    <row r="289">
      <c r="I289" s="124"/>
    </row>
    <row r="290">
      <c r="I290" s="124"/>
    </row>
    <row r="291">
      <c r="I291" s="124"/>
    </row>
    <row r="292">
      <c r="I292" s="124"/>
    </row>
    <row r="293">
      <c r="I293" s="124"/>
    </row>
    <row r="294">
      <c r="I294" s="124"/>
    </row>
    <row r="295">
      <c r="I295" s="124"/>
    </row>
    <row r="296">
      <c r="I296" s="124"/>
    </row>
    <row r="297">
      <c r="I297" s="124"/>
    </row>
    <row r="298">
      <c r="I298" s="124"/>
    </row>
    <row r="299">
      <c r="I299" s="124"/>
    </row>
    <row r="300">
      <c r="I300" s="124"/>
    </row>
    <row r="301">
      <c r="I301" s="124"/>
    </row>
    <row r="302">
      <c r="I302" s="124"/>
    </row>
    <row r="303">
      <c r="I303" s="124"/>
    </row>
    <row r="304">
      <c r="I304" s="124"/>
    </row>
    <row r="305">
      <c r="I305" s="124"/>
    </row>
    <row r="306">
      <c r="I306" s="124"/>
    </row>
    <row r="307">
      <c r="I307" s="124"/>
    </row>
    <row r="308">
      <c r="I308" s="124"/>
    </row>
    <row r="309">
      <c r="I309" s="124"/>
    </row>
    <row r="310">
      <c r="I310" s="124"/>
    </row>
    <row r="311">
      <c r="I311" s="124"/>
    </row>
    <row r="312">
      <c r="I312" s="124"/>
    </row>
    <row r="313">
      <c r="I313" s="124"/>
    </row>
    <row r="314">
      <c r="I314" s="124"/>
    </row>
    <row r="315">
      <c r="I315" s="124"/>
    </row>
    <row r="316">
      <c r="I316" s="124"/>
    </row>
    <row r="317">
      <c r="I317" s="124"/>
    </row>
    <row r="318">
      <c r="I318" s="124"/>
    </row>
    <row r="319">
      <c r="I319" s="124"/>
    </row>
    <row r="320">
      <c r="I320" s="124"/>
    </row>
    <row r="321">
      <c r="I321" s="124"/>
    </row>
    <row r="322">
      <c r="I322" s="124"/>
    </row>
    <row r="323">
      <c r="I323" s="124"/>
    </row>
    <row r="324">
      <c r="I324" s="124"/>
    </row>
    <row r="325">
      <c r="I325" s="124"/>
    </row>
    <row r="326">
      <c r="I326" s="124"/>
    </row>
    <row r="327">
      <c r="I327" s="124"/>
    </row>
    <row r="328">
      <c r="I328" s="124"/>
    </row>
    <row r="329">
      <c r="I329" s="124"/>
    </row>
    <row r="330">
      <c r="I330" s="124"/>
    </row>
    <row r="331">
      <c r="I331" s="124"/>
    </row>
    <row r="332">
      <c r="I332" s="124"/>
    </row>
    <row r="333">
      <c r="I333" s="124"/>
    </row>
    <row r="334">
      <c r="I334" s="124"/>
    </row>
    <row r="335">
      <c r="I335" s="124"/>
    </row>
    <row r="336">
      <c r="I336" s="124"/>
    </row>
    <row r="337">
      <c r="I337" s="124"/>
    </row>
    <row r="338">
      <c r="I338" s="124"/>
    </row>
    <row r="339">
      <c r="I339" s="124"/>
    </row>
    <row r="340">
      <c r="I340" s="124"/>
    </row>
    <row r="341">
      <c r="I341" s="124"/>
    </row>
    <row r="342">
      <c r="I342" s="124"/>
    </row>
    <row r="343">
      <c r="I343" s="124"/>
    </row>
    <row r="344">
      <c r="I344" s="124"/>
    </row>
    <row r="345">
      <c r="I345" s="124"/>
    </row>
    <row r="346">
      <c r="I346" s="124"/>
    </row>
    <row r="347">
      <c r="I347" s="124"/>
    </row>
    <row r="348">
      <c r="I348" s="124"/>
    </row>
    <row r="349">
      <c r="I349" s="124"/>
    </row>
    <row r="350">
      <c r="I350" s="124"/>
    </row>
    <row r="351">
      <c r="I351" s="124"/>
    </row>
    <row r="352">
      <c r="I352" s="124"/>
    </row>
    <row r="353">
      <c r="I353" s="124"/>
    </row>
    <row r="354">
      <c r="I354" s="124"/>
    </row>
    <row r="355">
      <c r="I355" s="124"/>
    </row>
    <row r="356">
      <c r="I356" s="124"/>
    </row>
    <row r="357">
      <c r="I357" s="124"/>
    </row>
    <row r="358">
      <c r="I358" s="124"/>
    </row>
    <row r="359">
      <c r="I359" s="124"/>
    </row>
    <row r="360">
      <c r="I360" s="124"/>
    </row>
    <row r="361">
      <c r="I361" s="124"/>
    </row>
    <row r="362">
      <c r="I362" s="124"/>
    </row>
    <row r="363">
      <c r="I363" s="124"/>
    </row>
    <row r="364">
      <c r="I364" s="124"/>
    </row>
    <row r="365">
      <c r="I365" s="124"/>
    </row>
    <row r="366">
      <c r="I366" s="124"/>
    </row>
    <row r="367">
      <c r="I367" s="124"/>
    </row>
    <row r="368">
      <c r="I368" s="124"/>
    </row>
    <row r="369">
      <c r="I369" s="124"/>
    </row>
    <row r="370">
      <c r="I370" s="124"/>
    </row>
    <row r="371">
      <c r="I371" s="124"/>
    </row>
    <row r="372">
      <c r="I372" s="124"/>
    </row>
    <row r="373">
      <c r="I373" s="124"/>
    </row>
    <row r="374">
      <c r="I374" s="124"/>
    </row>
    <row r="375">
      <c r="I375" s="124"/>
    </row>
    <row r="376">
      <c r="I376" s="124"/>
    </row>
    <row r="377">
      <c r="I377" s="124"/>
    </row>
    <row r="378">
      <c r="I378" s="124"/>
    </row>
    <row r="379">
      <c r="I379" s="124"/>
    </row>
    <row r="380">
      <c r="I380" s="124"/>
    </row>
    <row r="381">
      <c r="I381" s="124"/>
    </row>
    <row r="382">
      <c r="I382" s="124"/>
    </row>
    <row r="383">
      <c r="I383" s="124"/>
    </row>
    <row r="384">
      <c r="I384" s="124"/>
    </row>
    <row r="385">
      <c r="I385" s="124"/>
    </row>
    <row r="386">
      <c r="I386" s="124"/>
    </row>
    <row r="387">
      <c r="I387" s="124"/>
    </row>
    <row r="388">
      <c r="I388" s="124"/>
    </row>
    <row r="389">
      <c r="I389" s="124"/>
    </row>
    <row r="390">
      <c r="I390" s="124"/>
    </row>
    <row r="391">
      <c r="I391" s="124"/>
    </row>
    <row r="392">
      <c r="I392" s="124"/>
    </row>
    <row r="393">
      <c r="I393" s="124"/>
    </row>
    <row r="394">
      <c r="I394" s="124"/>
    </row>
    <row r="395">
      <c r="I395" s="124"/>
    </row>
    <row r="396">
      <c r="I396" s="124"/>
    </row>
    <row r="397">
      <c r="I397" s="124"/>
    </row>
    <row r="398">
      <c r="I398" s="124"/>
    </row>
    <row r="399">
      <c r="I399" s="124"/>
    </row>
    <row r="400">
      <c r="I400" s="124"/>
    </row>
    <row r="401">
      <c r="I401" s="124"/>
    </row>
    <row r="402">
      <c r="I402" s="124"/>
    </row>
    <row r="403">
      <c r="I403" s="124"/>
    </row>
    <row r="404">
      <c r="I404" s="124"/>
    </row>
    <row r="405">
      <c r="I405" s="124"/>
    </row>
    <row r="406">
      <c r="I406" s="124"/>
    </row>
    <row r="407">
      <c r="I407" s="124"/>
    </row>
    <row r="408">
      <c r="I408" s="124"/>
    </row>
    <row r="409">
      <c r="I409" s="124"/>
    </row>
    <row r="410">
      <c r="I410" s="124"/>
    </row>
    <row r="411">
      <c r="I411" s="124"/>
    </row>
    <row r="412">
      <c r="I412" s="124"/>
    </row>
    <row r="413">
      <c r="I413" s="124"/>
    </row>
    <row r="414">
      <c r="I414" s="124"/>
    </row>
    <row r="415">
      <c r="I415" s="124"/>
    </row>
    <row r="416">
      <c r="I416" s="124"/>
    </row>
    <row r="417">
      <c r="I417" s="124"/>
    </row>
    <row r="418">
      <c r="I418" s="124"/>
    </row>
    <row r="419">
      <c r="I419" s="124"/>
    </row>
    <row r="420">
      <c r="I420" s="124"/>
    </row>
    <row r="421">
      <c r="I421" s="124"/>
    </row>
    <row r="422">
      <c r="I422" s="124"/>
    </row>
    <row r="423">
      <c r="I423" s="124"/>
    </row>
    <row r="424">
      <c r="I424" s="124"/>
    </row>
    <row r="425">
      <c r="I425" s="124"/>
    </row>
    <row r="426">
      <c r="I426" s="124"/>
    </row>
    <row r="427">
      <c r="I427" s="124"/>
    </row>
    <row r="428">
      <c r="I428" s="124"/>
    </row>
    <row r="429">
      <c r="I429" s="124"/>
    </row>
    <row r="430">
      <c r="I430" s="124"/>
    </row>
    <row r="431">
      <c r="I431" s="124"/>
    </row>
    <row r="432">
      <c r="I432" s="124"/>
    </row>
    <row r="433">
      <c r="I433" s="124"/>
    </row>
    <row r="434">
      <c r="I434" s="124"/>
    </row>
    <row r="435">
      <c r="I435" s="124"/>
    </row>
    <row r="436">
      <c r="I436" s="124"/>
    </row>
    <row r="437">
      <c r="I437" s="124"/>
    </row>
    <row r="438">
      <c r="I438" s="124"/>
    </row>
    <row r="439">
      <c r="I439" s="124"/>
    </row>
    <row r="440">
      <c r="I440" s="124"/>
    </row>
    <row r="441">
      <c r="I441" s="124"/>
    </row>
    <row r="442">
      <c r="I442" s="124"/>
    </row>
    <row r="443">
      <c r="I443" s="124"/>
    </row>
    <row r="444">
      <c r="I444" s="124"/>
    </row>
    <row r="445">
      <c r="I445" s="124"/>
    </row>
    <row r="446">
      <c r="I446" s="124"/>
    </row>
    <row r="447">
      <c r="I447" s="124"/>
    </row>
    <row r="448">
      <c r="I448" s="124"/>
    </row>
    <row r="449">
      <c r="I449" s="124"/>
    </row>
    <row r="450">
      <c r="I450" s="124"/>
    </row>
    <row r="451">
      <c r="I451" s="124"/>
    </row>
    <row r="452">
      <c r="I452" s="124"/>
    </row>
    <row r="453">
      <c r="I453" s="124"/>
    </row>
    <row r="454">
      <c r="I454" s="124"/>
    </row>
    <row r="455">
      <c r="I455" s="124"/>
    </row>
    <row r="456">
      <c r="I456" s="124"/>
    </row>
    <row r="457">
      <c r="I457" s="124"/>
    </row>
    <row r="458">
      <c r="I458" s="124"/>
    </row>
    <row r="459">
      <c r="I459" s="124"/>
    </row>
    <row r="460">
      <c r="I460" s="124"/>
    </row>
    <row r="461">
      <c r="I461" s="124"/>
    </row>
    <row r="462">
      <c r="I462" s="124"/>
    </row>
    <row r="463">
      <c r="I463" s="124"/>
    </row>
    <row r="464">
      <c r="I464" s="124"/>
    </row>
    <row r="465">
      <c r="I465" s="124"/>
    </row>
    <row r="466">
      <c r="I466" s="124"/>
    </row>
    <row r="467">
      <c r="I467" s="124"/>
    </row>
    <row r="468">
      <c r="I468" s="124"/>
    </row>
    <row r="469">
      <c r="I469" s="124"/>
    </row>
    <row r="470">
      <c r="I470" s="124"/>
    </row>
    <row r="471">
      <c r="I471" s="124"/>
    </row>
    <row r="472">
      <c r="I472" s="124"/>
    </row>
    <row r="473">
      <c r="I473" s="124"/>
    </row>
    <row r="474">
      <c r="I474" s="124"/>
    </row>
    <row r="475">
      <c r="I475" s="124"/>
    </row>
    <row r="476">
      <c r="I476" s="124"/>
    </row>
    <row r="477">
      <c r="I477" s="124"/>
    </row>
    <row r="478">
      <c r="I478" s="124"/>
    </row>
    <row r="479">
      <c r="I479" s="124"/>
    </row>
    <row r="480">
      <c r="I480" s="124"/>
    </row>
    <row r="481">
      <c r="I481" s="124"/>
    </row>
    <row r="482">
      <c r="I482" s="124"/>
    </row>
    <row r="483">
      <c r="I483" s="124"/>
    </row>
    <row r="484">
      <c r="I484" s="124"/>
    </row>
    <row r="485">
      <c r="I485" s="124"/>
    </row>
    <row r="486">
      <c r="I486" s="124"/>
    </row>
    <row r="487">
      <c r="I487" s="124"/>
    </row>
    <row r="488">
      <c r="I488" s="124"/>
    </row>
    <row r="489">
      <c r="I489" s="124"/>
    </row>
    <row r="490">
      <c r="I490" s="124"/>
    </row>
    <row r="491">
      <c r="I491" s="124"/>
    </row>
    <row r="492">
      <c r="I492" s="124"/>
    </row>
    <row r="493">
      <c r="I493" s="124"/>
    </row>
    <row r="494">
      <c r="I494" s="124"/>
    </row>
    <row r="495">
      <c r="I495" s="124"/>
    </row>
    <row r="496">
      <c r="I496" s="124"/>
    </row>
    <row r="497">
      <c r="I497" s="124"/>
    </row>
    <row r="498">
      <c r="I498" s="124"/>
    </row>
    <row r="499">
      <c r="I499" s="124"/>
    </row>
    <row r="500">
      <c r="I500" s="124"/>
    </row>
    <row r="501">
      <c r="I501" s="124"/>
    </row>
    <row r="502">
      <c r="I502" s="124"/>
    </row>
    <row r="503">
      <c r="I503" s="124"/>
    </row>
    <row r="504">
      <c r="I504" s="124"/>
    </row>
    <row r="505">
      <c r="I505" s="124"/>
    </row>
    <row r="506">
      <c r="I506" s="124"/>
    </row>
    <row r="507">
      <c r="I507" s="124"/>
    </row>
    <row r="508">
      <c r="I508" s="124"/>
    </row>
    <row r="509">
      <c r="I509" s="124"/>
    </row>
    <row r="510">
      <c r="I510" s="124"/>
    </row>
    <row r="511">
      <c r="I511" s="124"/>
    </row>
    <row r="512">
      <c r="I512" s="124"/>
    </row>
    <row r="513">
      <c r="I513" s="124"/>
    </row>
    <row r="514">
      <c r="I514" s="124"/>
    </row>
    <row r="515">
      <c r="I515" s="124"/>
    </row>
    <row r="516">
      <c r="I516" s="124"/>
    </row>
    <row r="517">
      <c r="I517" s="124"/>
    </row>
    <row r="518">
      <c r="I518" s="124"/>
    </row>
    <row r="519">
      <c r="I519" s="124"/>
    </row>
    <row r="520">
      <c r="I520" s="124"/>
    </row>
    <row r="521">
      <c r="I521" s="124"/>
    </row>
    <row r="522">
      <c r="I522" s="124"/>
    </row>
    <row r="523">
      <c r="I523" s="124"/>
    </row>
    <row r="524">
      <c r="I524" s="124"/>
    </row>
    <row r="525">
      <c r="I525" s="124"/>
    </row>
    <row r="526">
      <c r="I526" s="124"/>
    </row>
    <row r="527">
      <c r="I527" s="124"/>
    </row>
    <row r="528">
      <c r="I528" s="124"/>
    </row>
    <row r="529">
      <c r="I529" s="124"/>
    </row>
    <row r="530">
      <c r="I530" s="124"/>
    </row>
    <row r="531">
      <c r="I531" s="124"/>
    </row>
    <row r="532">
      <c r="I532" s="124"/>
    </row>
    <row r="533">
      <c r="I533" s="124"/>
    </row>
    <row r="534">
      <c r="I534" s="124"/>
    </row>
    <row r="535">
      <c r="I535" s="124"/>
    </row>
    <row r="536">
      <c r="I536" s="124"/>
    </row>
    <row r="537">
      <c r="I537" s="124"/>
    </row>
    <row r="538">
      <c r="I538" s="124"/>
    </row>
    <row r="539">
      <c r="I539" s="124"/>
    </row>
    <row r="540">
      <c r="I540" s="124"/>
    </row>
    <row r="541">
      <c r="I541" s="124"/>
    </row>
    <row r="542">
      <c r="I542" s="124"/>
    </row>
    <row r="543">
      <c r="I543" s="124"/>
    </row>
    <row r="544">
      <c r="I544" s="124"/>
    </row>
    <row r="545">
      <c r="I545" s="124"/>
    </row>
    <row r="546">
      <c r="I546" s="124"/>
    </row>
    <row r="547">
      <c r="I547" s="124"/>
    </row>
    <row r="548">
      <c r="I548" s="124"/>
    </row>
    <row r="549">
      <c r="I549" s="124"/>
    </row>
    <row r="550">
      <c r="I550" s="124"/>
    </row>
    <row r="551">
      <c r="I551" s="124"/>
    </row>
    <row r="552">
      <c r="I552" s="124"/>
    </row>
    <row r="553">
      <c r="I553" s="124"/>
    </row>
    <row r="554">
      <c r="I554" s="124"/>
    </row>
    <row r="555">
      <c r="I555" s="124"/>
    </row>
    <row r="556">
      <c r="I556" s="124"/>
    </row>
    <row r="557">
      <c r="I557" s="124"/>
    </row>
    <row r="558">
      <c r="I558" s="124"/>
    </row>
    <row r="559">
      <c r="I559" s="124"/>
    </row>
    <row r="560">
      <c r="I560" s="124"/>
    </row>
    <row r="561">
      <c r="I561" s="124"/>
    </row>
    <row r="562">
      <c r="I562" s="124"/>
    </row>
    <row r="563">
      <c r="I563" s="124"/>
    </row>
    <row r="564">
      <c r="I564" s="124"/>
    </row>
    <row r="565">
      <c r="I565" s="124"/>
    </row>
    <row r="566">
      <c r="I566" s="124"/>
    </row>
    <row r="567">
      <c r="I567" s="124"/>
    </row>
    <row r="568">
      <c r="I568" s="124"/>
    </row>
    <row r="569">
      <c r="I569" s="124"/>
    </row>
    <row r="570">
      <c r="I570" s="124"/>
    </row>
    <row r="571">
      <c r="I571" s="124"/>
    </row>
    <row r="572">
      <c r="I572" s="124"/>
    </row>
    <row r="573">
      <c r="I573" s="124"/>
    </row>
    <row r="574">
      <c r="I574" s="124"/>
    </row>
    <row r="575">
      <c r="I575" s="124"/>
    </row>
    <row r="576">
      <c r="I576" s="124"/>
    </row>
    <row r="577">
      <c r="I577" s="124"/>
    </row>
    <row r="578">
      <c r="I578" s="124"/>
    </row>
    <row r="579">
      <c r="I579" s="124"/>
    </row>
    <row r="580">
      <c r="I580" s="124"/>
    </row>
    <row r="581">
      <c r="I581" s="124"/>
    </row>
    <row r="582">
      <c r="I582" s="124"/>
    </row>
    <row r="583">
      <c r="I583" s="124"/>
    </row>
    <row r="584">
      <c r="I584" s="124"/>
    </row>
    <row r="585">
      <c r="I585" s="124"/>
    </row>
    <row r="586">
      <c r="I586" s="124"/>
    </row>
    <row r="587">
      <c r="I587" s="124"/>
    </row>
    <row r="588">
      <c r="I588" s="124"/>
    </row>
    <row r="589">
      <c r="I589" s="124"/>
    </row>
    <row r="590">
      <c r="I590" s="124"/>
    </row>
    <row r="591">
      <c r="I591" s="124"/>
    </row>
    <row r="592">
      <c r="I592" s="124"/>
    </row>
    <row r="593">
      <c r="I593" s="124"/>
    </row>
    <row r="594">
      <c r="I594" s="124"/>
    </row>
    <row r="595">
      <c r="I595" s="124"/>
    </row>
    <row r="596">
      <c r="I596" s="124"/>
    </row>
    <row r="597">
      <c r="I597" s="124"/>
    </row>
    <row r="598">
      <c r="I598" s="124"/>
    </row>
    <row r="599">
      <c r="I599" s="124"/>
    </row>
    <row r="600">
      <c r="I600" s="124"/>
    </row>
    <row r="601">
      <c r="I601" s="124"/>
    </row>
    <row r="602">
      <c r="I602" s="124"/>
    </row>
    <row r="603">
      <c r="I603" s="124"/>
    </row>
    <row r="604">
      <c r="I604" s="124"/>
    </row>
    <row r="605">
      <c r="I605" s="124"/>
    </row>
    <row r="606">
      <c r="I606" s="124"/>
    </row>
    <row r="607">
      <c r="I607" s="124"/>
    </row>
    <row r="608">
      <c r="I608" s="124"/>
    </row>
    <row r="609">
      <c r="I609" s="124"/>
    </row>
    <row r="610">
      <c r="I610" s="124"/>
    </row>
    <row r="611">
      <c r="I611" s="124"/>
    </row>
    <row r="612">
      <c r="I612" s="124"/>
    </row>
    <row r="613">
      <c r="I613" s="124"/>
    </row>
    <row r="614">
      <c r="I614" s="124"/>
    </row>
    <row r="615">
      <c r="I615" s="124"/>
    </row>
    <row r="616">
      <c r="I616" s="124"/>
    </row>
    <row r="617">
      <c r="I617" s="124"/>
    </row>
    <row r="618">
      <c r="I618" s="124"/>
    </row>
    <row r="619">
      <c r="I619" s="124"/>
    </row>
    <row r="620">
      <c r="I620" s="124"/>
    </row>
    <row r="621">
      <c r="I621" s="124"/>
    </row>
    <row r="622">
      <c r="I622" s="124"/>
    </row>
    <row r="623">
      <c r="I623" s="124"/>
    </row>
    <row r="624">
      <c r="I624" s="124"/>
    </row>
    <row r="625">
      <c r="I625" s="124"/>
    </row>
    <row r="626">
      <c r="I626" s="124"/>
    </row>
    <row r="627">
      <c r="I627" s="124"/>
    </row>
    <row r="628">
      <c r="I628" s="124"/>
    </row>
    <row r="629">
      <c r="I629" s="124"/>
    </row>
    <row r="630">
      <c r="I630" s="124"/>
    </row>
    <row r="631">
      <c r="I631" s="124"/>
    </row>
    <row r="632">
      <c r="I632" s="124"/>
    </row>
    <row r="633">
      <c r="I633" s="124"/>
    </row>
    <row r="634">
      <c r="I634" s="124"/>
    </row>
    <row r="635">
      <c r="I635" s="124"/>
    </row>
    <row r="636">
      <c r="I636" s="124"/>
    </row>
    <row r="637">
      <c r="I637" s="124"/>
    </row>
    <row r="638">
      <c r="I638" s="124"/>
    </row>
    <row r="639">
      <c r="I639" s="124"/>
    </row>
    <row r="640">
      <c r="I640" s="124"/>
    </row>
    <row r="641">
      <c r="I641" s="124"/>
    </row>
    <row r="642">
      <c r="I642" s="124"/>
    </row>
    <row r="643">
      <c r="I643" s="124"/>
    </row>
    <row r="644">
      <c r="I644" s="124"/>
    </row>
    <row r="645">
      <c r="I645" s="124"/>
    </row>
    <row r="646">
      <c r="I646" s="124"/>
    </row>
    <row r="647">
      <c r="I647" s="124"/>
    </row>
    <row r="648">
      <c r="I648" s="124"/>
    </row>
    <row r="649">
      <c r="I649" s="124"/>
    </row>
    <row r="650">
      <c r="I650" s="124"/>
    </row>
    <row r="651">
      <c r="I651" s="124"/>
    </row>
    <row r="652">
      <c r="I652" s="124"/>
    </row>
    <row r="653">
      <c r="I653" s="124"/>
    </row>
    <row r="654">
      <c r="I654" s="124"/>
    </row>
    <row r="655">
      <c r="I655" s="124"/>
    </row>
    <row r="656">
      <c r="I656" s="124"/>
    </row>
    <row r="657">
      <c r="I657" s="124"/>
    </row>
    <row r="658">
      <c r="I658" s="124"/>
    </row>
    <row r="659">
      <c r="I659" s="124"/>
    </row>
    <row r="660">
      <c r="I660" s="124"/>
    </row>
    <row r="661">
      <c r="I661" s="124"/>
    </row>
    <row r="662">
      <c r="I662" s="124"/>
    </row>
    <row r="663">
      <c r="I663" s="124"/>
    </row>
    <row r="664">
      <c r="I664" s="124"/>
    </row>
    <row r="665">
      <c r="I665" s="124"/>
    </row>
    <row r="666">
      <c r="I666" s="124"/>
    </row>
    <row r="667">
      <c r="I667" s="124"/>
    </row>
    <row r="668">
      <c r="I668" s="124"/>
    </row>
    <row r="669">
      <c r="I669" s="124"/>
    </row>
    <row r="670">
      <c r="I670" s="124"/>
    </row>
    <row r="671">
      <c r="I671" s="124"/>
    </row>
    <row r="672">
      <c r="I672" s="124"/>
    </row>
    <row r="673">
      <c r="I673" s="124"/>
    </row>
    <row r="674">
      <c r="I674" s="124"/>
    </row>
    <row r="675">
      <c r="I675" s="124"/>
    </row>
    <row r="676">
      <c r="I676" s="124"/>
    </row>
    <row r="677">
      <c r="I677" s="124"/>
    </row>
    <row r="678">
      <c r="I678" s="124"/>
    </row>
    <row r="679">
      <c r="I679" s="124"/>
    </row>
    <row r="680">
      <c r="I680" s="124"/>
    </row>
    <row r="681">
      <c r="I681" s="124"/>
    </row>
    <row r="682">
      <c r="I682" s="124"/>
    </row>
    <row r="683">
      <c r="I683" s="124"/>
    </row>
    <row r="684">
      <c r="I684" s="124"/>
    </row>
    <row r="685">
      <c r="I685" s="124"/>
    </row>
    <row r="686">
      <c r="I686" s="124"/>
    </row>
    <row r="687">
      <c r="I687" s="124"/>
    </row>
    <row r="688">
      <c r="I688" s="124"/>
    </row>
    <row r="689">
      <c r="I689" s="124"/>
    </row>
    <row r="690">
      <c r="I690" s="124"/>
    </row>
    <row r="691">
      <c r="I691" s="124"/>
    </row>
    <row r="692">
      <c r="I692" s="124"/>
    </row>
    <row r="693">
      <c r="I693" s="124"/>
    </row>
    <row r="694">
      <c r="I694" s="124"/>
    </row>
    <row r="695">
      <c r="I695" s="124"/>
    </row>
    <row r="696">
      <c r="I696" s="124"/>
    </row>
    <row r="697">
      <c r="I697" s="124"/>
    </row>
    <row r="698">
      <c r="I698" s="124"/>
    </row>
    <row r="699">
      <c r="I699" s="124"/>
    </row>
    <row r="700">
      <c r="I700" s="124"/>
    </row>
    <row r="701">
      <c r="I701" s="124"/>
    </row>
    <row r="702">
      <c r="I702" s="124"/>
    </row>
    <row r="703">
      <c r="I703" s="124"/>
    </row>
    <row r="704">
      <c r="I704" s="124"/>
    </row>
    <row r="705">
      <c r="I705" s="124"/>
    </row>
    <row r="706">
      <c r="I706" s="124"/>
    </row>
    <row r="707">
      <c r="I707" s="124"/>
    </row>
    <row r="708">
      <c r="I708" s="124"/>
    </row>
    <row r="709">
      <c r="I709" s="124"/>
    </row>
    <row r="710">
      <c r="I710" s="124"/>
    </row>
    <row r="711">
      <c r="I711" s="124"/>
    </row>
    <row r="712">
      <c r="I712" s="124"/>
    </row>
    <row r="713">
      <c r="I713" s="124"/>
    </row>
    <row r="714">
      <c r="I714" s="124"/>
    </row>
    <row r="715">
      <c r="I715" s="124"/>
    </row>
    <row r="716">
      <c r="I716" s="124"/>
    </row>
    <row r="717">
      <c r="I717" s="124"/>
    </row>
    <row r="718">
      <c r="I718" s="124"/>
    </row>
    <row r="719">
      <c r="I719" s="124"/>
    </row>
    <row r="720">
      <c r="I720" s="124"/>
    </row>
    <row r="721">
      <c r="I721" s="124"/>
    </row>
    <row r="722">
      <c r="I722" s="124"/>
    </row>
    <row r="723">
      <c r="I723" s="124"/>
    </row>
    <row r="724">
      <c r="I724" s="124"/>
    </row>
    <row r="725">
      <c r="I725" s="124"/>
    </row>
    <row r="726">
      <c r="I726" s="124"/>
    </row>
    <row r="727">
      <c r="I727" s="124"/>
    </row>
    <row r="728">
      <c r="I728" s="124"/>
    </row>
    <row r="729">
      <c r="I729" s="124"/>
    </row>
    <row r="730">
      <c r="I730" s="124"/>
    </row>
    <row r="731">
      <c r="I731" s="124"/>
    </row>
    <row r="732">
      <c r="I732" s="124"/>
    </row>
    <row r="733">
      <c r="I733" s="124"/>
    </row>
    <row r="734">
      <c r="I734" s="124"/>
    </row>
    <row r="735">
      <c r="I735" s="124"/>
    </row>
    <row r="736">
      <c r="I736" s="124"/>
    </row>
    <row r="737">
      <c r="I737" s="124"/>
    </row>
    <row r="738">
      <c r="I738" s="124"/>
    </row>
    <row r="739">
      <c r="I739" s="124"/>
    </row>
    <row r="740">
      <c r="I740" s="124"/>
    </row>
    <row r="741">
      <c r="I741" s="124"/>
    </row>
    <row r="742">
      <c r="I742" s="124"/>
    </row>
    <row r="743">
      <c r="I743" s="124"/>
    </row>
    <row r="744">
      <c r="I744" s="124"/>
    </row>
    <row r="745">
      <c r="I745" s="124"/>
    </row>
    <row r="746">
      <c r="I746" s="124"/>
    </row>
    <row r="747">
      <c r="I747" s="124"/>
    </row>
    <row r="748">
      <c r="I748" s="124"/>
    </row>
    <row r="749">
      <c r="I749" s="124"/>
    </row>
    <row r="750">
      <c r="I750" s="124"/>
    </row>
    <row r="751">
      <c r="I751" s="124"/>
    </row>
    <row r="752">
      <c r="I752" s="124"/>
    </row>
    <row r="753">
      <c r="I753" s="124"/>
    </row>
    <row r="754">
      <c r="I754" s="124"/>
    </row>
    <row r="755">
      <c r="I755" s="124"/>
    </row>
    <row r="756">
      <c r="I756" s="124"/>
    </row>
    <row r="757">
      <c r="I757" s="124"/>
    </row>
    <row r="758">
      <c r="I758" s="124"/>
    </row>
    <row r="759">
      <c r="I759" s="124"/>
    </row>
    <row r="760">
      <c r="I760" s="124"/>
    </row>
    <row r="761">
      <c r="I761" s="124"/>
    </row>
    <row r="762">
      <c r="I762" s="124"/>
    </row>
    <row r="763">
      <c r="I763" s="124"/>
    </row>
    <row r="764">
      <c r="I764" s="124"/>
    </row>
    <row r="765">
      <c r="I765" s="124"/>
    </row>
    <row r="766">
      <c r="I766" s="124"/>
    </row>
    <row r="767">
      <c r="I767" s="124"/>
    </row>
    <row r="768">
      <c r="I768" s="124"/>
    </row>
    <row r="769">
      <c r="I769" s="124"/>
    </row>
    <row r="770">
      <c r="I770" s="124"/>
    </row>
    <row r="771">
      <c r="I771" s="124"/>
    </row>
    <row r="772">
      <c r="I772" s="124"/>
    </row>
    <row r="773">
      <c r="I773" s="124"/>
    </row>
    <row r="774">
      <c r="I774" s="124"/>
    </row>
    <row r="775">
      <c r="I775" s="124"/>
    </row>
    <row r="776">
      <c r="I776" s="124"/>
    </row>
    <row r="777">
      <c r="I777" s="124"/>
    </row>
    <row r="778">
      <c r="I778" s="124"/>
    </row>
    <row r="779">
      <c r="I779" s="124"/>
    </row>
    <row r="780">
      <c r="I780" s="124"/>
    </row>
    <row r="781">
      <c r="I781" s="124"/>
    </row>
    <row r="782">
      <c r="I782" s="124"/>
    </row>
    <row r="783">
      <c r="I783" s="124"/>
    </row>
    <row r="784">
      <c r="I784" s="124"/>
    </row>
    <row r="785">
      <c r="I785" s="124"/>
    </row>
    <row r="786">
      <c r="I786" s="124"/>
    </row>
    <row r="787">
      <c r="I787" s="124"/>
    </row>
    <row r="788">
      <c r="I788" s="124"/>
    </row>
    <row r="789">
      <c r="I789" s="124"/>
    </row>
    <row r="790">
      <c r="I790" s="124"/>
    </row>
    <row r="791">
      <c r="I791" s="124"/>
    </row>
    <row r="792">
      <c r="I792" s="124"/>
    </row>
    <row r="793">
      <c r="I793" s="124"/>
    </row>
    <row r="794">
      <c r="I794" s="124"/>
    </row>
    <row r="795">
      <c r="I795" s="124"/>
    </row>
    <row r="796">
      <c r="I796" s="124"/>
    </row>
    <row r="797">
      <c r="I797" s="124"/>
    </row>
    <row r="798">
      <c r="I798" s="124"/>
    </row>
    <row r="799">
      <c r="I799" s="124"/>
    </row>
    <row r="800">
      <c r="I800" s="124"/>
    </row>
    <row r="801">
      <c r="I801" s="124"/>
    </row>
    <row r="802">
      <c r="I802" s="124"/>
    </row>
    <row r="803">
      <c r="I803" s="124"/>
    </row>
    <row r="804">
      <c r="I804" s="124"/>
    </row>
    <row r="805">
      <c r="I805" s="124"/>
    </row>
    <row r="806">
      <c r="I806" s="124"/>
    </row>
    <row r="807">
      <c r="I807" s="124"/>
    </row>
    <row r="808">
      <c r="I808" s="124"/>
    </row>
    <row r="809">
      <c r="I809" s="124"/>
    </row>
    <row r="810">
      <c r="I810" s="124"/>
    </row>
    <row r="811">
      <c r="I811" s="124"/>
    </row>
    <row r="812">
      <c r="I812" s="124"/>
    </row>
    <row r="813">
      <c r="I813" s="124"/>
    </row>
    <row r="814">
      <c r="I814" s="124"/>
    </row>
    <row r="815">
      <c r="I815" s="124"/>
    </row>
    <row r="816">
      <c r="I816" s="124"/>
    </row>
    <row r="817">
      <c r="I817" s="124"/>
    </row>
    <row r="818">
      <c r="I818" s="124"/>
    </row>
    <row r="819">
      <c r="I819" s="124"/>
    </row>
    <row r="820">
      <c r="I820" s="124"/>
    </row>
    <row r="821">
      <c r="I821" s="124"/>
    </row>
    <row r="822">
      <c r="I822" s="124"/>
    </row>
    <row r="823">
      <c r="I823" s="124"/>
    </row>
    <row r="824">
      <c r="I824" s="124"/>
    </row>
    <row r="825">
      <c r="I825" s="124"/>
    </row>
    <row r="826">
      <c r="I826" s="124"/>
    </row>
    <row r="827">
      <c r="I827" s="124"/>
    </row>
    <row r="828">
      <c r="I828" s="124"/>
    </row>
    <row r="829">
      <c r="I829" s="124"/>
    </row>
    <row r="830">
      <c r="I830" s="124"/>
    </row>
    <row r="831">
      <c r="I831" s="124"/>
    </row>
    <row r="832">
      <c r="I832" s="124"/>
    </row>
    <row r="833">
      <c r="I833" s="124"/>
    </row>
    <row r="834">
      <c r="I834" s="124"/>
    </row>
    <row r="835">
      <c r="I835" s="124"/>
    </row>
    <row r="836">
      <c r="I836" s="124"/>
    </row>
    <row r="837">
      <c r="I837" s="124"/>
    </row>
    <row r="838">
      <c r="I838" s="124"/>
    </row>
    <row r="839">
      <c r="I839" s="124"/>
    </row>
    <row r="840">
      <c r="I840" s="124"/>
    </row>
    <row r="841">
      <c r="I841" s="124"/>
    </row>
    <row r="842">
      <c r="I842" s="124"/>
    </row>
    <row r="843">
      <c r="I843" s="124"/>
    </row>
    <row r="844">
      <c r="I844" s="124"/>
    </row>
    <row r="845">
      <c r="I845" s="124"/>
    </row>
    <row r="846">
      <c r="I846" s="124"/>
    </row>
    <row r="847">
      <c r="I847" s="124"/>
    </row>
    <row r="848">
      <c r="I848" s="124"/>
    </row>
    <row r="849">
      <c r="I849" s="124"/>
    </row>
    <row r="850">
      <c r="I850" s="124"/>
    </row>
    <row r="851">
      <c r="I851" s="124"/>
    </row>
    <row r="852">
      <c r="I852" s="124"/>
    </row>
    <row r="853">
      <c r="I853" s="124"/>
    </row>
    <row r="854">
      <c r="I854" s="124"/>
    </row>
    <row r="855">
      <c r="I855" s="124"/>
    </row>
    <row r="856">
      <c r="I856" s="124"/>
    </row>
    <row r="857">
      <c r="I857" s="124"/>
    </row>
    <row r="858">
      <c r="I858" s="124"/>
    </row>
    <row r="859">
      <c r="I859" s="124"/>
    </row>
    <row r="860">
      <c r="I860" s="124"/>
    </row>
    <row r="861">
      <c r="I861" s="124"/>
    </row>
    <row r="862">
      <c r="I862" s="124"/>
    </row>
    <row r="863">
      <c r="I863" s="124"/>
    </row>
    <row r="864">
      <c r="I864" s="124"/>
    </row>
    <row r="865">
      <c r="I865" s="124"/>
    </row>
    <row r="866">
      <c r="I866" s="124"/>
    </row>
    <row r="867">
      <c r="I867" s="124"/>
    </row>
    <row r="868">
      <c r="I868" s="124"/>
    </row>
    <row r="869">
      <c r="I869" s="124"/>
    </row>
    <row r="870">
      <c r="I870" s="124"/>
    </row>
    <row r="871">
      <c r="I871" s="124"/>
    </row>
    <row r="872">
      <c r="I872" s="124"/>
    </row>
    <row r="873">
      <c r="I873" s="124"/>
    </row>
    <row r="874">
      <c r="I874" s="124"/>
    </row>
    <row r="875">
      <c r="I875" s="124"/>
    </row>
    <row r="876">
      <c r="I876" s="124"/>
    </row>
    <row r="877">
      <c r="I877" s="124"/>
    </row>
    <row r="878">
      <c r="I878" s="124"/>
    </row>
    <row r="879">
      <c r="I879" s="124"/>
    </row>
    <row r="880">
      <c r="I880" s="124"/>
    </row>
    <row r="881">
      <c r="I881" s="124"/>
    </row>
    <row r="882">
      <c r="I882" s="124"/>
    </row>
    <row r="883">
      <c r="I883" s="124"/>
    </row>
    <row r="884">
      <c r="I884" s="124"/>
    </row>
    <row r="885">
      <c r="I885" s="124"/>
    </row>
    <row r="886">
      <c r="I886" s="124"/>
    </row>
    <row r="887">
      <c r="I887" s="124"/>
    </row>
    <row r="888">
      <c r="I888" s="124"/>
    </row>
    <row r="889">
      <c r="I889" s="124"/>
    </row>
    <row r="890">
      <c r="I890" s="124"/>
    </row>
    <row r="891">
      <c r="I891" s="124"/>
    </row>
    <row r="892">
      <c r="I892" s="124"/>
    </row>
    <row r="893">
      <c r="I893" s="124"/>
    </row>
    <row r="894">
      <c r="I894" s="124"/>
    </row>
    <row r="895">
      <c r="I895" s="124"/>
    </row>
    <row r="896">
      <c r="I896" s="124"/>
    </row>
    <row r="897">
      <c r="I897" s="124"/>
    </row>
    <row r="898">
      <c r="I898" s="124"/>
    </row>
    <row r="899">
      <c r="I899" s="124"/>
    </row>
    <row r="900">
      <c r="I900" s="124"/>
    </row>
    <row r="901">
      <c r="I901" s="124"/>
    </row>
    <row r="902">
      <c r="I902" s="124"/>
    </row>
    <row r="903">
      <c r="I903" s="124"/>
    </row>
    <row r="904">
      <c r="I904" s="124"/>
    </row>
    <row r="905">
      <c r="I905" s="124"/>
    </row>
    <row r="906">
      <c r="I906" s="124"/>
    </row>
    <row r="907">
      <c r="I907" s="124"/>
    </row>
    <row r="908">
      <c r="I908" s="124"/>
    </row>
    <row r="909">
      <c r="I909" s="124"/>
    </row>
    <row r="910">
      <c r="I910" s="124"/>
    </row>
    <row r="911">
      <c r="I911" s="124"/>
    </row>
    <row r="912">
      <c r="I912" s="124"/>
    </row>
    <row r="913">
      <c r="I913" s="124"/>
    </row>
    <row r="914">
      <c r="I914" s="124"/>
    </row>
    <row r="915">
      <c r="I915" s="124"/>
    </row>
    <row r="916">
      <c r="I916" s="124"/>
    </row>
    <row r="917">
      <c r="I917" s="124"/>
    </row>
    <row r="918">
      <c r="I918" s="124"/>
    </row>
    <row r="919">
      <c r="I919" s="124"/>
    </row>
    <row r="920">
      <c r="I920" s="124"/>
    </row>
    <row r="921">
      <c r="I921" s="124"/>
    </row>
    <row r="922">
      <c r="I922" s="124"/>
    </row>
    <row r="923">
      <c r="I923" s="124"/>
    </row>
    <row r="924">
      <c r="I924" s="124"/>
    </row>
    <row r="925">
      <c r="I925" s="124"/>
    </row>
    <row r="926">
      <c r="I926" s="124"/>
    </row>
    <row r="927">
      <c r="I927" s="124"/>
    </row>
    <row r="928">
      <c r="I928" s="124"/>
    </row>
    <row r="929">
      <c r="I929" s="124"/>
    </row>
    <row r="930">
      <c r="I930" s="124"/>
    </row>
    <row r="931">
      <c r="I931" s="124"/>
    </row>
    <row r="932">
      <c r="I932" s="124"/>
    </row>
    <row r="933">
      <c r="I933" s="124"/>
    </row>
    <row r="934">
      <c r="I934" s="124"/>
    </row>
    <row r="935">
      <c r="I935" s="124"/>
    </row>
    <row r="936">
      <c r="I936" s="124"/>
    </row>
    <row r="937">
      <c r="I937" s="124"/>
    </row>
    <row r="938">
      <c r="I938" s="124"/>
    </row>
    <row r="939">
      <c r="I939" s="124"/>
    </row>
    <row r="940">
      <c r="I940" s="124"/>
    </row>
    <row r="941">
      <c r="I941" s="124"/>
    </row>
    <row r="942">
      <c r="I942" s="124"/>
    </row>
    <row r="943">
      <c r="I943" s="124"/>
    </row>
    <row r="944">
      <c r="I944" s="124"/>
    </row>
    <row r="945">
      <c r="I945" s="124"/>
    </row>
    <row r="946">
      <c r="I946" s="124"/>
    </row>
    <row r="947">
      <c r="I947" s="124"/>
    </row>
    <row r="948">
      <c r="I948" s="124"/>
    </row>
    <row r="949">
      <c r="I949" s="124"/>
    </row>
    <row r="950">
      <c r="I950" s="124"/>
    </row>
    <row r="951">
      <c r="I951" s="124"/>
    </row>
    <row r="952">
      <c r="I952" s="124"/>
    </row>
    <row r="953">
      <c r="I953" s="124"/>
    </row>
    <row r="954">
      <c r="I954" s="124"/>
    </row>
    <row r="955">
      <c r="I955" s="124"/>
    </row>
    <row r="956">
      <c r="I956" s="124"/>
    </row>
    <row r="957">
      <c r="I957" s="124"/>
    </row>
    <row r="958">
      <c r="I958" s="124"/>
    </row>
    <row r="959">
      <c r="I959" s="124"/>
    </row>
    <row r="960">
      <c r="I960" s="124"/>
    </row>
    <row r="961">
      <c r="I961" s="124"/>
    </row>
    <row r="962">
      <c r="I962" s="124"/>
    </row>
    <row r="963">
      <c r="I963" s="124"/>
    </row>
    <row r="964">
      <c r="I964" s="124"/>
    </row>
    <row r="965">
      <c r="I965" s="124"/>
    </row>
    <row r="966">
      <c r="I966" s="124"/>
    </row>
    <row r="967">
      <c r="I967" s="124"/>
    </row>
    <row r="968">
      <c r="I968" s="124"/>
    </row>
    <row r="969">
      <c r="I969" s="124"/>
    </row>
    <row r="970">
      <c r="I970" s="124"/>
    </row>
    <row r="971">
      <c r="I971" s="124"/>
    </row>
    <row r="972">
      <c r="I972" s="124"/>
    </row>
    <row r="973">
      <c r="I973" s="124"/>
    </row>
    <row r="974">
      <c r="I974" s="124"/>
    </row>
    <row r="975">
      <c r="I975" s="124"/>
    </row>
    <row r="976">
      <c r="I976" s="124"/>
    </row>
    <row r="977">
      <c r="I977" s="124"/>
    </row>
    <row r="978">
      <c r="I978" s="124"/>
    </row>
    <row r="979">
      <c r="I979" s="124"/>
    </row>
    <row r="980">
      <c r="I980" s="124"/>
    </row>
    <row r="981">
      <c r="I981" s="124"/>
    </row>
    <row r="982">
      <c r="I982" s="124"/>
    </row>
    <row r="983">
      <c r="I983" s="124"/>
    </row>
    <row r="984">
      <c r="I984" s="124"/>
    </row>
    <row r="985">
      <c r="I985" s="124"/>
    </row>
    <row r="986">
      <c r="I986" s="124"/>
    </row>
    <row r="987">
      <c r="I987" s="124"/>
    </row>
    <row r="988">
      <c r="I988" s="124"/>
    </row>
    <row r="989">
      <c r="I989" s="124"/>
    </row>
    <row r="990">
      <c r="I990" s="124"/>
    </row>
    <row r="991">
      <c r="I991" s="124"/>
    </row>
    <row r="992">
      <c r="I992" s="124"/>
    </row>
    <row r="993">
      <c r="I993" s="124"/>
    </row>
    <row r="994">
      <c r="I994" s="124"/>
    </row>
    <row r="995">
      <c r="I995" s="124"/>
    </row>
    <row r="996">
      <c r="I996" s="124"/>
    </row>
    <row r="997">
      <c r="I997" s="124"/>
    </row>
    <row r="998">
      <c r="I998" s="124"/>
    </row>
    <row r="999">
      <c r="I999" s="124"/>
    </row>
    <row r="1000">
      <c r="I1000" s="124"/>
    </row>
  </sheetData>
  <mergeCells count="2">
    <mergeCell ref="I3:M3"/>
    <mergeCell ref="A25:B25"/>
  </mergeCells>
  <printOptions/>
  <pageMargins bottom="0.75" footer="0.0" header="0.0" left="0.7" right="0.7"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71"/>
    <col customWidth="1" min="2" max="2" width="13.86"/>
    <col customWidth="1" min="3" max="3" width="19.29"/>
    <col customWidth="1" min="4" max="26" width="8.71"/>
  </cols>
  <sheetData>
    <row r="1" ht="14.25" customHeight="1">
      <c r="A1" s="1"/>
      <c r="B1" s="18"/>
    </row>
    <row r="2" ht="14.25" customHeight="1">
      <c r="A2" s="5" t="s">
        <v>2</v>
      </c>
      <c r="B2" s="18"/>
    </row>
    <row r="3" ht="14.25" customHeight="1">
      <c r="A3" s="8" t="s">
        <v>8</v>
      </c>
      <c r="B3" s="18"/>
    </row>
    <row r="4" ht="14.25" customHeight="1">
      <c r="A4" s="7" t="s">
        <v>379</v>
      </c>
      <c r="B4" s="18">
        <f>+'Summary Budget 23-24 Final'!F4</f>
        <v>385000</v>
      </c>
    </row>
    <row r="5" ht="14.25" customHeight="1">
      <c r="A5" s="7" t="s">
        <v>11</v>
      </c>
      <c r="B5" s="18">
        <f>+'Summary Budget 23-24 Final'!F5</f>
        <v>54000</v>
      </c>
    </row>
    <row r="6" ht="14.25" customHeight="1">
      <c r="A6" s="7" t="s">
        <v>12</v>
      </c>
      <c r="B6" s="18">
        <f>+'Summary Budget 23-24 Final'!F6</f>
        <v>465500</v>
      </c>
      <c r="C6" s="156"/>
    </row>
    <row r="7" ht="14.25" customHeight="1">
      <c r="A7" s="7" t="s">
        <v>380</v>
      </c>
      <c r="B7" s="18">
        <f>+'Summary Budget 23-24 Final'!F7+'Summary Budget 23-24 Final'!F8-384628</f>
        <v>239772</v>
      </c>
    </row>
    <row r="8" ht="14.25" customHeight="1">
      <c r="A8" s="12" t="s">
        <v>24</v>
      </c>
      <c r="B8" s="18">
        <f>SUM('Summary Budget 23-24 Final'!F16:F24)</f>
        <v>246300</v>
      </c>
    </row>
    <row r="9" ht="14.25" customHeight="1">
      <c r="A9" s="7" t="s">
        <v>36</v>
      </c>
      <c r="B9" s="18">
        <f>+'Summary Budget 23-24 Final'!F26</f>
        <v>7500</v>
      </c>
    </row>
    <row r="10" ht="14.25" customHeight="1">
      <c r="A10" s="7" t="s">
        <v>37</v>
      </c>
      <c r="B10" s="157">
        <f>+'Summary Budget 23-24 Final'!F25+'Summary Budget 23-24 Final'!F27</f>
        <v>2500</v>
      </c>
    </row>
    <row r="11" ht="14.25" customHeight="1">
      <c r="A11" s="8" t="s">
        <v>38</v>
      </c>
      <c r="B11" s="18">
        <f>SUM(B4:B10)</f>
        <v>1400572</v>
      </c>
    </row>
    <row r="12" ht="14.25" customHeight="1">
      <c r="A12" s="12"/>
      <c r="B12" s="18"/>
    </row>
    <row r="13" ht="14.25" customHeight="1">
      <c r="A13" s="12"/>
      <c r="B13" s="18"/>
    </row>
    <row r="14" ht="14.25" customHeight="1">
      <c r="A14" s="12" t="s">
        <v>39</v>
      </c>
      <c r="B14" s="18">
        <f>+'Summary Budget 23-24 Final'!F36</f>
        <v>790871.3771</v>
      </c>
    </row>
    <row r="15" ht="14.25" customHeight="1">
      <c r="A15" s="12" t="s">
        <v>381</v>
      </c>
      <c r="B15" s="18">
        <f>+'Summary Budget 23-24 Final'!F44</f>
        <v>30620</v>
      </c>
    </row>
    <row r="16" ht="14.25" customHeight="1">
      <c r="A16" s="13" t="s">
        <v>52</v>
      </c>
      <c r="B16" s="18"/>
    </row>
    <row r="17" ht="14.25" customHeight="1">
      <c r="A17" s="7" t="s">
        <v>53</v>
      </c>
      <c r="B17" s="18">
        <f>+'Summary Budget 23-24 Final'!F48</f>
        <v>224342.28</v>
      </c>
    </row>
    <row r="18" ht="14.25" customHeight="1">
      <c r="A18" s="7" t="s">
        <v>57</v>
      </c>
      <c r="B18" s="18">
        <f>+'Summary Budget 23-24 Final'!F51</f>
        <v>14000</v>
      </c>
    </row>
    <row r="19" ht="14.25" customHeight="1">
      <c r="A19" s="7" t="s">
        <v>382</v>
      </c>
      <c r="B19" s="18">
        <f>+'Summary Budget 23-24 Final'!F52+'Summary Budget 23-24 Final'!F53</f>
        <v>25000</v>
      </c>
    </row>
    <row r="20" ht="14.25" customHeight="1">
      <c r="A20" s="7" t="s">
        <v>383</v>
      </c>
      <c r="B20" s="18">
        <f>+'Summary Budget 23-24 Final'!F49+'Summary Budget 23-24 Final'!F50+'Summary Budget 23-24 Final'!F54+'Summary Budget 23-24 Final'!F55</f>
        <v>50300</v>
      </c>
    </row>
    <row r="21" ht="14.25" customHeight="1">
      <c r="A21" s="13" t="s">
        <v>63</v>
      </c>
      <c r="B21" s="18">
        <f>SUM(B17:B20)</f>
        <v>313642.28</v>
      </c>
    </row>
    <row r="22" ht="14.25" customHeight="1">
      <c r="A22" s="12"/>
      <c r="B22" s="18"/>
    </row>
    <row r="23" ht="14.25" customHeight="1">
      <c r="A23" s="13" t="s">
        <v>64</v>
      </c>
      <c r="B23" s="18"/>
    </row>
    <row r="24" ht="14.25" customHeight="1">
      <c r="A24" s="12" t="s">
        <v>384</v>
      </c>
      <c r="B24" s="18">
        <f>+'Summary Budget 23-24 Final'!F59+'Summary Budget 23-24 Final'!F60+'Summary Budget 23-24 Final'!F61</f>
        <v>55387</v>
      </c>
    </row>
    <row r="25" ht="14.25" customHeight="1">
      <c r="A25" s="12" t="s">
        <v>68</v>
      </c>
      <c r="B25" s="18">
        <f>+'Summary Budget 23-24 Final'!F62</f>
        <v>1000</v>
      </c>
    </row>
    <row r="26" ht="14.25" customHeight="1">
      <c r="A26" s="7" t="s">
        <v>385</v>
      </c>
      <c r="B26" s="18">
        <f>+'Summary Budget 23-24 Final'!F63</f>
        <v>12000</v>
      </c>
    </row>
    <row r="27" ht="14.25" customHeight="1">
      <c r="A27" s="12" t="s">
        <v>386</v>
      </c>
      <c r="B27" s="18">
        <f>+'Summary Budget 23-24 Final'!F64+'Summary Budget 23-24 Final'!F65</f>
        <v>12000</v>
      </c>
    </row>
    <row r="28" ht="14.25" customHeight="1">
      <c r="A28" s="7" t="s">
        <v>387</v>
      </c>
      <c r="B28" s="18">
        <f>+'Summary Budget 23-24 Final'!F66+'Summary Budget 23-24 Final'!F67</f>
        <v>5200</v>
      </c>
    </row>
    <row r="29" ht="14.25" customHeight="1">
      <c r="A29" s="7" t="s">
        <v>74</v>
      </c>
      <c r="B29" s="157">
        <f>+'Summary Budget 23-24 Final'!F68</f>
        <v>2200</v>
      </c>
    </row>
    <row r="30" ht="14.25" customHeight="1">
      <c r="A30" s="13" t="s">
        <v>77</v>
      </c>
      <c r="B30" s="18">
        <f>SUM(B24:B29)</f>
        <v>87787</v>
      </c>
    </row>
    <row r="31" ht="14.25" customHeight="1">
      <c r="A31" s="13"/>
      <c r="B31" s="18"/>
    </row>
    <row r="32" ht="14.25" customHeight="1">
      <c r="A32" s="13" t="s">
        <v>78</v>
      </c>
      <c r="B32" s="18"/>
    </row>
    <row r="33" ht="14.25" customHeight="1">
      <c r="A33" s="12" t="s">
        <v>79</v>
      </c>
      <c r="B33" s="18">
        <f>+'Summary Budget 23-24 Final'!F74+'Summary Budget 23-24 Final'!F75</f>
        <v>5000</v>
      </c>
    </row>
    <row r="34" ht="14.25" customHeight="1">
      <c r="A34" s="7" t="s">
        <v>89</v>
      </c>
      <c r="B34" s="18">
        <f>+'Summary Budget 23-24 Final'!F76+'Summary Budget 23-24 Final'!F77+'Summary Budget 23-24 Final'!F79+'Summary Budget 23-24 Final'!F80+'Summary Budget 23-24 Final'!F82+'Summary Budget 23-24 Final'!F83+'Summary Budget 23-24 Final'!F81</f>
        <v>48000</v>
      </c>
    </row>
    <row r="35" ht="14.25" customHeight="1">
      <c r="A35" s="7" t="s">
        <v>90</v>
      </c>
      <c r="B35" s="18">
        <f>+'Summary Budget 23-24 Final'!F84</f>
        <v>48000</v>
      </c>
    </row>
    <row r="36" ht="14.25" customHeight="1">
      <c r="A36" s="7" t="s">
        <v>93</v>
      </c>
      <c r="B36" s="18">
        <f>+'Summary Budget 23-24 Final'!F87</f>
        <v>45000</v>
      </c>
    </row>
    <row r="37" ht="14.25" customHeight="1">
      <c r="A37" s="7" t="s">
        <v>95</v>
      </c>
      <c r="B37" s="157">
        <f>+'Summary Budget 23-24 Final'!F93+'Summary Budget 23-24 Final'!F94</f>
        <v>26000</v>
      </c>
    </row>
    <row r="38" ht="14.25" customHeight="1">
      <c r="A38" s="13" t="s">
        <v>98</v>
      </c>
      <c r="B38" s="18">
        <f>SUM(B33:B37)</f>
        <v>172000</v>
      </c>
    </row>
    <row r="39" ht="14.25" customHeight="1">
      <c r="A39" s="12" t="s">
        <v>24</v>
      </c>
      <c r="B39" s="18">
        <f>SUM('Summary Budget 23-24 Final'!F99:F108)</f>
        <v>60800</v>
      </c>
    </row>
    <row r="40" ht="14.25" customHeight="1">
      <c r="A40" s="12" t="s">
        <v>37</v>
      </c>
      <c r="B40" s="157">
        <f>+'Summary Budget 23-24 Final'!F111+'Summary Budget 23-24 Final'!F113</f>
        <v>2500</v>
      </c>
    </row>
    <row r="41" ht="14.25" customHeight="1">
      <c r="A41" s="13" t="s">
        <v>106</v>
      </c>
      <c r="B41" s="18">
        <f>+B40+B39+B38+B30+B21+B15+B14</f>
        <v>1458220.657</v>
      </c>
      <c r="C41" s="7"/>
      <c r="D41" s="7"/>
    </row>
    <row r="42" ht="14.25" customHeight="1">
      <c r="A42" s="12"/>
      <c r="B42" s="18"/>
    </row>
    <row r="43" ht="14.25" customHeight="1">
      <c r="A43" s="13" t="s">
        <v>388</v>
      </c>
      <c r="B43" s="158">
        <f>+B11-B41</f>
        <v>-57648.65713</v>
      </c>
    </row>
    <row r="44" ht="14.25" customHeight="1">
      <c r="B44" s="18"/>
    </row>
    <row r="45" ht="14.25" customHeight="1">
      <c r="A45" s="12"/>
      <c r="B45" s="18"/>
    </row>
    <row r="46" ht="14.25" customHeight="1">
      <c r="A46" s="159" t="s">
        <v>389</v>
      </c>
      <c r="B46" s="18"/>
    </row>
    <row r="47" ht="14.25" customHeight="1">
      <c r="A47" s="160" t="s">
        <v>390</v>
      </c>
      <c r="B47" s="18"/>
    </row>
    <row r="48" ht="14.25" customHeight="1">
      <c r="B48" s="18"/>
    </row>
    <row r="49" ht="14.25" customHeight="1">
      <c r="B49" s="18"/>
    </row>
    <row r="50" ht="14.25" customHeight="1">
      <c r="B50" s="18"/>
    </row>
    <row r="51" ht="14.25" customHeight="1">
      <c r="B51" s="18"/>
    </row>
    <row r="52" ht="14.25" customHeight="1">
      <c r="B52" s="18"/>
    </row>
    <row r="53" ht="14.25" customHeight="1">
      <c r="B53" s="18"/>
    </row>
    <row r="54" ht="14.25" customHeight="1">
      <c r="B54" s="18"/>
    </row>
    <row r="55" ht="14.25" customHeight="1">
      <c r="B55" s="18"/>
    </row>
    <row r="56" ht="14.25" customHeight="1">
      <c r="B56" s="18"/>
    </row>
    <row r="57" ht="14.25" customHeight="1">
      <c r="B57" s="18"/>
    </row>
    <row r="58" ht="14.25" customHeight="1">
      <c r="B58" s="18"/>
    </row>
    <row r="59" ht="14.25" customHeight="1">
      <c r="B59" s="18"/>
    </row>
    <row r="60" ht="14.25" customHeight="1">
      <c r="B60" s="18"/>
    </row>
    <row r="61" ht="14.25" customHeight="1">
      <c r="B61" s="18"/>
    </row>
    <row r="62" ht="14.25" customHeight="1">
      <c r="B62" s="18"/>
    </row>
    <row r="63" ht="14.25" customHeight="1">
      <c r="B63" s="18"/>
    </row>
    <row r="64" ht="14.25" customHeight="1">
      <c r="B64" s="18"/>
    </row>
    <row r="65" ht="14.25" customHeight="1">
      <c r="B65" s="18"/>
    </row>
    <row r="66" ht="14.25" customHeight="1">
      <c r="B66" s="18"/>
    </row>
    <row r="67" ht="14.25" customHeight="1">
      <c r="B67" s="18"/>
    </row>
    <row r="68" ht="14.25" customHeight="1">
      <c r="B68" s="18"/>
    </row>
    <row r="69" ht="14.25" customHeight="1">
      <c r="B69" s="18"/>
    </row>
    <row r="70" ht="14.25" customHeight="1">
      <c r="B70" s="18"/>
    </row>
    <row r="71" ht="14.25" customHeight="1">
      <c r="B71" s="18"/>
    </row>
    <row r="72" ht="14.25" customHeight="1">
      <c r="B72" s="18"/>
    </row>
    <row r="73" ht="14.25" customHeight="1">
      <c r="B73" s="18"/>
    </row>
    <row r="74" ht="14.25" customHeight="1">
      <c r="B74" s="18"/>
    </row>
    <row r="75" ht="14.25" customHeight="1">
      <c r="B75" s="18"/>
    </row>
    <row r="76" ht="14.25" customHeight="1">
      <c r="B76" s="18"/>
    </row>
    <row r="77" ht="14.25" customHeight="1">
      <c r="B77" s="18"/>
    </row>
    <row r="78" ht="14.25" customHeight="1">
      <c r="B78" s="18"/>
    </row>
    <row r="79" ht="14.25" customHeight="1">
      <c r="B79" s="18"/>
    </row>
    <row r="80" ht="14.25" customHeight="1">
      <c r="B80" s="18"/>
    </row>
    <row r="81" ht="14.25" customHeight="1">
      <c r="B81" s="18"/>
    </row>
    <row r="82" ht="14.25" customHeight="1">
      <c r="B82" s="18"/>
    </row>
    <row r="83" ht="14.25" customHeight="1">
      <c r="B83" s="18"/>
    </row>
    <row r="84" ht="14.25" customHeight="1">
      <c r="B84" s="18"/>
    </row>
    <row r="85" ht="14.25" customHeight="1">
      <c r="B85" s="18"/>
    </row>
    <row r="86" ht="14.25" customHeight="1">
      <c r="B86" s="18"/>
    </row>
    <row r="87" ht="14.25" customHeight="1">
      <c r="B87" s="18"/>
    </row>
    <row r="88" ht="14.25" customHeight="1">
      <c r="B88" s="18"/>
    </row>
    <row r="89" ht="14.25" customHeight="1">
      <c r="B89" s="18"/>
    </row>
    <row r="90" ht="14.25" customHeight="1">
      <c r="B90" s="18"/>
    </row>
    <row r="91" ht="14.25" customHeight="1">
      <c r="B91" s="18"/>
    </row>
    <row r="92" ht="14.25" customHeight="1">
      <c r="B92" s="18"/>
    </row>
    <row r="93" ht="14.25" customHeight="1">
      <c r="B93" s="18"/>
    </row>
    <row r="94" ht="14.25" customHeight="1">
      <c r="B94" s="18"/>
    </row>
    <row r="95" ht="14.25" customHeight="1">
      <c r="B95" s="18"/>
    </row>
    <row r="96" ht="14.25" customHeight="1">
      <c r="B96" s="18"/>
    </row>
    <row r="97" ht="14.25" customHeight="1">
      <c r="B97" s="18"/>
    </row>
    <row r="98" ht="14.25" customHeight="1">
      <c r="B98" s="18"/>
    </row>
    <row r="99" ht="14.25" customHeight="1">
      <c r="B99" s="18"/>
    </row>
    <row r="100" ht="14.25" customHeight="1">
      <c r="B100" s="18"/>
    </row>
    <row r="101" ht="14.25" customHeight="1">
      <c r="B101" s="18"/>
    </row>
    <row r="102" ht="14.25" customHeight="1">
      <c r="B102" s="18"/>
    </row>
    <row r="103" ht="14.25" customHeight="1">
      <c r="B103" s="18"/>
    </row>
    <row r="104" ht="14.25" customHeight="1">
      <c r="B104" s="18"/>
    </row>
    <row r="105" ht="14.25" customHeight="1">
      <c r="B105" s="18"/>
    </row>
    <row r="106" ht="14.25" customHeight="1">
      <c r="B106" s="18"/>
    </row>
    <row r="107" ht="14.25" customHeight="1">
      <c r="B107" s="18"/>
    </row>
    <row r="108" ht="14.25" customHeight="1">
      <c r="B108" s="18"/>
    </row>
    <row r="109" ht="14.25" customHeight="1">
      <c r="B109" s="18"/>
    </row>
    <row r="110" ht="14.25" customHeight="1">
      <c r="B110" s="18"/>
    </row>
    <row r="111" ht="14.25" customHeight="1">
      <c r="B111" s="18"/>
    </row>
    <row r="112" ht="14.25" customHeight="1">
      <c r="B112" s="18"/>
    </row>
    <row r="113" ht="14.25" customHeight="1">
      <c r="B113" s="18"/>
    </row>
    <row r="114" ht="14.25" customHeight="1">
      <c r="B114" s="18"/>
    </row>
    <row r="115" ht="14.25" customHeight="1">
      <c r="B115" s="18"/>
    </row>
    <row r="116" ht="14.25" customHeight="1">
      <c r="B116" s="18"/>
    </row>
    <row r="117" ht="14.25" customHeight="1">
      <c r="B117" s="18"/>
    </row>
    <row r="118" ht="14.25" customHeight="1">
      <c r="B118" s="18"/>
    </row>
    <row r="119" ht="14.25" customHeight="1">
      <c r="B119" s="18"/>
    </row>
    <row r="120" ht="14.25" customHeight="1">
      <c r="B120" s="18"/>
    </row>
    <row r="121" ht="14.25" customHeight="1">
      <c r="B121" s="18"/>
    </row>
    <row r="122" ht="14.25" customHeight="1">
      <c r="B122" s="18"/>
    </row>
    <row r="123" ht="14.25" customHeight="1">
      <c r="B123" s="18"/>
    </row>
    <row r="124" ht="14.25" customHeight="1">
      <c r="B124" s="18"/>
    </row>
    <row r="125" ht="14.25" customHeight="1">
      <c r="B125" s="18"/>
    </row>
    <row r="126" ht="14.25" customHeight="1">
      <c r="B126" s="18"/>
    </row>
    <row r="127" ht="14.25" customHeight="1">
      <c r="B127" s="18"/>
    </row>
    <row r="128" ht="14.25" customHeight="1">
      <c r="B128" s="18"/>
    </row>
    <row r="129" ht="14.25" customHeight="1">
      <c r="B129" s="18"/>
    </row>
    <row r="130" ht="14.25" customHeight="1">
      <c r="B130" s="18"/>
    </row>
    <row r="131" ht="14.25" customHeight="1">
      <c r="B131" s="18"/>
    </row>
    <row r="132" ht="14.25" customHeight="1">
      <c r="B132" s="18"/>
    </row>
    <row r="133" ht="14.25" customHeight="1">
      <c r="B133" s="18"/>
    </row>
    <row r="134" ht="14.25" customHeight="1">
      <c r="B134" s="18"/>
    </row>
    <row r="135" ht="14.25" customHeight="1">
      <c r="B135" s="18"/>
    </row>
    <row r="136" ht="14.25" customHeight="1">
      <c r="B136" s="18"/>
    </row>
    <row r="137" ht="14.25" customHeight="1">
      <c r="B137" s="18"/>
    </row>
    <row r="138" ht="14.25" customHeight="1">
      <c r="B138" s="18"/>
    </row>
    <row r="139" ht="14.25" customHeight="1">
      <c r="B139" s="18"/>
    </row>
    <row r="140" ht="14.25" customHeight="1">
      <c r="B140" s="18"/>
    </row>
    <row r="141" ht="14.25" customHeight="1">
      <c r="B141" s="18"/>
    </row>
    <row r="142" ht="14.25" customHeight="1">
      <c r="B142" s="18"/>
    </row>
    <row r="143" ht="14.25" customHeight="1">
      <c r="B143" s="18"/>
    </row>
    <row r="144" ht="14.25" customHeight="1">
      <c r="B144" s="18"/>
    </row>
    <row r="145" ht="14.25" customHeight="1">
      <c r="B145" s="18"/>
    </row>
    <row r="146" ht="14.25" customHeight="1">
      <c r="B146" s="18"/>
    </row>
    <row r="147" ht="14.25" customHeight="1">
      <c r="B147" s="18"/>
    </row>
    <row r="148" ht="14.25" customHeight="1">
      <c r="B148" s="18"/>
    </row>
    <row r="149" ht="14.25" customHeight="1">
      <c r="B149" s="18"/>
    </row>
    <row r="150" ht="14.25" customHeight="1">
      <c r="B150" s="18"/>
    </row>
    <row r="151" ht="14.25" customHeight="1">
      <c r="B151" s="18"/>
    </row>
    <row r="152" ht="14.25" customHeight="1">
      <c r="B152" s="18"/>
    </row>
    <row r="153" ht="14.25" customHeight="1">
      <c r="B153" s="18"/>
    </row>
    <row r="154" ht="14.25" customHeight="1">
      <c r="B154" s="18"/>
    </row>
    <row r="155" ht="14.25" customHeight="1">
      <c r="B155" s="18"/>
    </row>
    <row r="156" ht="14.25" customHeight="1">
      <c r="B156" s="18"/>
    </row>
    <row r="157" ht="14.25" customHeight="1">
      <c r="B157" s="18"/>
    </row>
    <row r="158" ht="14.25" customHeight="1">
      <c r="B158" s="18"/>
    </row>
    <row r="159" ht="14.25" customHeight="1">
      <c r="B159" s="18"/>
    </row>
    <row r="160" ht="14.25" customHeight="1">
      <c r="B160" s="18"/>
    </row>
    <row r="161" ht="14.25" customHeight="1">
      <c r="B161" s="18"/>
    </row>
    <row r="162" ht="14.25" customHeight="1">
      <c r="B162" s="18"/>
    </row>
    <row r="163" ht="14.25" customHeight="1">
      <c r="B163" s="18"/>
    </row>
    <row r="164" ht="14.25" customHeight="1">
      <c r="B164" s="18"/>
    </row>
    <row r="165" ht="14.25" customHeight="1">
      <c r="B165" s="18"/>
    </row>
    <row r="166" ht="14.25" customHeight="1">
      <c r="B166" s="18"/>
    </row>
    <row r="167" ht="14.25" customHeight="1">
      <c r="B167" s="18"/>
    </row>
    <row r="168" ht="14.25" customHeight="1">
      <c r="B168" s="18"/>
    </row>
    <row r="169" ht="14.25" customHeight="1">
      <c r="B169" s="18"/>
    </row>
    <row r="170" ht="14.25" customHeight="1">
      <c r="B170" s="18"/>
    </row>
    <row r="171" ht="14.25" customHeight="1">
      <c r="B171" s="18"/>
    </row>
    <row r="172" ht="14.25" customHeight="1">
      <c r="B172" s="18"/>
    </row>
    <row r="173" ht="14.25" customHeight="1">
      <c r="B173" s="18"/>
    </row>
    <row r="174" ht="14.25" customHeight="1">
      <c r="B174" s="18"/>
    </row>
    <row r="175" ht="14.25" customHeight="1">
      <c r="B175" s="18"/>
    </row>
    <row r="176" ht="14.25" customHeight="1">
      <c r="B176" s="18"/>
    </row>
    <row r="177" ht="14.25" customHeight="1">
      <c r="B177" s="18"/>
    </row>
    <row r="178" ht="14.25" customHeight="1">
      <c r="B178" s="18"/>
    </row>
    <row r="179" ht="14.25" customHeight="1">
      <c r="B179" s="18"/>
    </row>
    <row r="180" ht="14.25" customHeight="1">
      <c r="B180" s="18"/>
    </row>
    <row r="181" ht="14.25" customHeight="1">
      <c r="B181" s="18"/>
    </row>
    <row r="182" ht="14.25" customHeight="1">
      <c r="B182" s="18"/>
    </row>
    <row r="183" ht="14.25" customHeight="1">
      <c r="B183" s="18"/>
    </row>
    <row r="184" ht="14.25" customHeight="1">
      <c r="B184" s="18"/>
    </row>
    <row r="185" ht="14.25" customHeight="1">
      <c r="B185" s="18"/>
    </row>
    <row r="186" ht="14.25" customHeight="1">
      <c r="B186" s="18"/>
    </row>
    <row r="187" ht="14.25" customHeight="1">
      <c r="B187" s="18"/>
    </row>
    <row r="188" ht="14.25" customHeight="1">
      <c r="B188" s="18"/>
    </row>
    <row r="189" ht="14.25" customHeight="1">
      <c r="B189" s="18"/>
    </row>
    <row r="190" ht="14.25" customHeight="1">
      <c r="B190" s="18"/>
    </row>
    <row r="191" ht="14.25" customHeight="1">
      <c r="B191" s="18"/>
    </row>
    <row r="192" ht="14.25" customHeight="1">
      <c r="B192" s="18"/>
    </row>
    <row r="193" ht="14.25" customHeight="1">
      <c r="B193" s="18"/>
    </row>
    <row r="194" ht="14.25" customHeight="1">
      <c r="B194" s="18"/>
    </row>
    <row r="195" ht="14.25" customHeight="1">
      <c r="B195" s="18"/>
    </row>
    <row r="196" ht="14.25" customHeight="1">
      <c r="B196" s="18"/>
    </row>
    <row r="197" ht="14.25" customHeight="1">
      <c r="B197" s="18"/>
    </row>
    <row r="198" ht="14.25" customHeight="1">
      <c r="B198" s="18"/>
    </row>
    <row r="199" ht="14.25" customHeight="1">
      <c r="B199" s="18"/>
    </row>
    <row r="200" ht="14.25" customHeight="1">
      <c r="B200" s="18"/>
    </row>
    <row r="201" ht="14.25" customHeight="1">
      <c r="B201" s="18"/>
    </row>
    <row r="202" ht="14.25" customHeight="1">
      <c r="B202" s="18"/>
    </row>
    <row r="203" ht="14.25" customHeight="1">
      <c r="B203" s="18"/>
    </row>
    <row r="204" ht="14.25" customHeight="1">
      <c r="B204" s="18"/>
    </row>
    <row r="205" ht="14.25" customHeight="1">
      <c r="B205" s="18"/>
    </row>
    <row r="206" ht="14.25" customHeight="1">
      <c r="B206" s="18"/>
    </row>
    <row r="207" ht="14.25" customHeight="1">
      <c r="B207" s="18"/>
    </row>
    <row r="208" ht="14.25" customHeight="1">
      <c r="B208" s="18"/>
    </row>
    <row r="209" ht="14.25" customHeight="1">
      <c r="B209" s="18"/>
    </row>
    <row r="210" ht="14.25" customHeight="1">
      <c r="B210" s="18"/>
    </row>
    <row r="211" ht="14.25" customHeight="1">
      <c r="B211" s="18"/>
    </row>
    <row r="212" ht="14.25" customHeight="1">
      <c r="B212" s="18"/>
    </row>
    <row r="213" ht="14.25" customHeight="1">
      <c r="B213" s="18"/>
    </row>
    <row r="214" ht="14.25" customHeight="1">
      <c r="B214" s="18"/>
    </row>
    <row r="215" ht="14.25" customHeight="1">
      <c r="B215" s="18"/>
    </row>
    <row r="216" ht="14.25" customHeight="1">
      <c r="B216" s="18"/>
    </row>
    <row r="217" ht="14.25" customHeight="1">
      <c r="B217" s="18"/>
    </row>
    <row r="218" ht="14.25" customHeight="1">
      <c r="B218" s="18"/>
    </row>
    <row r="219" ht="14.25" customHeight="1">
      <c r="B219" s="18"/>
    </row>
    <row r="220" ht="14.25" customHeight="1">
      <c r="B220" s="18"/>
    </row>
    <row r="221" ht="14.25" customHeight="1">
      <c r="B221" s="18"/>
    </row>
    <row r="222" ht="14.25" customHeight="1">
      <c r="B222" s="18"/>
    </row>
    <row r="223" ht="14.25" customHeight="1">
      <c r="B223" s="18"/>
    </row>
    <row r="224" ht="14.25" customHeight="1">
      <c r="B224" s="18"/>
    </row>
    <row r="225" ht="14.25" customHeight="1">
      <c r="B225" s="18"/>
    </row>
    <row r="226" ht="14.25" customHeight="1">
      <c r="B226" s="18"/>
    </row>
    <row r="227" ht="14.25" customHeight="1">
      <c r="B227" s="18"/>
    </row>
    <row r="228" ht="14.25" customHeight="1">
      <c r="B228" s="18"/>
    </row>
    <row r="229" ht="14.25" customHeight="1">
      <c r="B229" s="18"/>
    </row>
    <row r="230" ht="14.25" customHeight="1">
      <c r="B230" s="18"/>
    </row>
    <row r="231" ht="14.25" customHeight="1">
      <c r="B231" s="18"/>
    </row>
    <row r="232" ht="14.25" customHeight="1">
      <c r="B232" s="18"/>
    </row>
    <row r="233" ht="14.25" customHeight="1">
      <c r="B233" s="18"/>
    </row>
    <row r="234" ht="14.25" customHeight="1">
      <c r="B234" s="18"/>
    </row>
    <row r="235" ht="14.25" customHeight="1">
      <c r="B235" s="18"/>
    </row>
    <row r="236" ht="14.25" customHeight="1">
      <c r="B236" s="18"/>
    </row>
    <row r="237" ht="14.25" customHeight="1">
      <c r="B237" s="18"/>
    </row>
    <row r="238" ht="14.25" customHeight="1">
      <c r="B238" s="18"/>
    </row>
    <row r="239" ht="14.25" customHeight="1">
      <c r="B239" s="18"/>
    </row>
    <row r="240" ht="14.25" customHeight="1">
      <c r="B240" s="18"/>
    </row>
    <row r="241" ht="14.25" customHeight="1">
      <c r="B241" s="18"/>
    </row>
    <row r="242" ht="14.25" customHeight="1">
      <c r="B242" s="18"/>
    </row>
    <row r="243" ht="14.25" customHeight="1">
      <c r="B243" s="18"/>
    </row>
    <row r="244" ht="14.25" customHeight="1">
      <c r="B244" s="18"/>
    </row>
    <row r="245" ht="14.25" customHeight="1">
      <c r="B245" s="18"/>
    </row>
    <row r="246" ht="14.25" customHeight="1">
      <c r="B246" s="18"/>
    </row>
    <row r="247" ht="14.25" customHeight="1">
      <c r="B247" s="18"/>
    </row>
    <row r="248" ht="14.25" customHeight="1">
      <c r="B248" s="18"/>
    </row>
    <row r="249" ht="14.25" customHeight="1">
      <c r="B249" s="18"/>
    </row>
    <row r="250" ht="14.25" customHeight="1">
      <c r="B250" s="18"/>
    </row>
    <row r="251" ht="14.25" customHeight="1">
      <c r="B251" s="18"/>
    </row>
    <row r="252" ht="14.25" customHeight="1">
      <c r="B252" s="18"/>
    </row>
    <row r="253" ht="14.25" customHeight="1">
      <c r="B253" s="18"/>
    </row>
    <row r="254" ht="14.25" customHeight="1">
      <c r="B254" s="18"/>
    </row>
    <row r="255" ht="14.25" customHeight="1">
      <c r="B255" s="18"/>
    </row>
    <row r="256" ht="14.25" customHeight="1">
      <c r="B256" s="18"/>
    </row>
    <row r="257" ht="14.25" customHeight="1">
      <c r="B257" s="18"/>
    </row>
    <row r="258" ht="14.25" customHeight="1">
      <c r="B258" s="18"/>
    </row>
    <row r="259" ht="14.25" customHeight="1">
      <c r="B259" s="18"/>
    </row>
    <row r="260" ht="14.25" customHeight="1">
      <c r="B260" s="18"/>
    </row>
    <row r="261" ht="14.25" customHeight="1">
      <c r="B261" s="18"/>
    </row>
    <row r="262" ht="14.25" customHeight="1">
      <c r="B262" s="18"/>
    </row>
    <row r="263" ht="14.25" customHeight="1">
      <c r="B263" s="18"/>
    </row>
    <row r="264" ht="14.25" customHeight="1">
      <c r="B264" s="18"/>
    </row>
    <row r="265" ht="14.25" customHeight="1">
      <c r="B265" s="18"/>
    </row>
    <row r="266" ht="14.25" customHeight="1">
      <c r="B266" s="18"/>
    </row>
    <row r="267" ht="14.25" customHeight="1">
      <c r="B267" s="18"/>
    </row>
    <row r="268" ht="14.25" customHeight="1">
      <c r="B268" s="18"/>
    </row>
    <row r="269" ht="14.25" customHeight="1">
      <c r="B269" s="18"/>
    </row>
    <row r="270" ht="14.25" customHeight="1">
      <c r="B270" s="18"/>
    </row>
    <row r="271" ht="14.25" customHeight="1">
      <c r="B271" s="18"/>
    </row>
    <row r="272" ht="14.25" customHeight="1">
      <c r="B272" s="18"/>
    </row>
    <row r="273" ht="14.25" customHeight="1">
      <c r="B273" s="18"/>
    </row>
    <row r="274" ht="14.25" customHeight="1">
      <c r="B274" s="18"/>
    </row>
    <row r="275" ht="14.25" customHeight="1">
      <c r="B275" s="18"/>
    </row>
    <row r="276" ht="14.25" customHeight="1">
      <c r="B276" s="18"/>
    </row>
    <row r="277" ht="14.25" customHeight="1">
      <c r="B277" s="18"/>
    </row>
    <row r="278" ht="14.25" customHeight="1">
      <c r="B278" s="18"/>
    </row>
    <row r="279" ht="14.25" customHeight="1">
      <c r="B279" s="18"/>
    </row>
    <row r="280" ht="14.25" customHeight="1">
      <c r="B280" s="18"/>
    </row>
    <row r="281" ht="14.25" customHeight="1">
      <c r="B281" s="18"/>
    </row>
    <row r="282" ht="14.25" customHeight="1">
      <c r="B282" s="18"/>
    </row>
    <row r="283" ht="14.25" customHeight="1">
      <c r="B283" s="18"/>
    </row>
    <row r="284" ht="14.25" customHeight="1">
      <c r="B284" s="18"/>
    </row>
    <row r="285" ht="14.25" customHeight="1">
      <c r="B285" s="18"/>
    </row>
    <row r="286" ht="14.25" customHeight="1">
      <c r="B286" s="18"/>
    </row>
    <row r="287" ht="14.25" customHeight="1">
      <c r="B287" s="18"/>
    </row>
    <row r="288" ht="14.25" customHeight="1">
      <c r="B288" s="18"/>
    </row>
    <row r="289" ht="14.25" customHeight="1">
      <c r="B289" s="18"/>
    </row>
    <row r="290" ht="14.25" customHeight="1">
      <c r="B290" s="18"/>
    </row>
    <row r="291" ht="14.25" customHeight="1">
      <c r="B291" s="18"/>
    </row>
    <row r="292" ht="14.25" customHeight="1">
      <c r="B292" s="18"/>
    </row>
    <row r="293" ht="14.25" customHeight="1">
      <c r="B293" s="18"/>
    </row>
    <row r="294" ht="14.25" customHeight="1">
      <c r="B294" s="18"/>
    </row>
    <row r="295" ht="14.25" customHeight="1">
      <c r="B295" s="18"/>
    </row>
    <row r="296" ht="14.25" customHeight="1">
      <c r="B296" s="18"/>
    </row>
    <row r="297" ht="14.25" customHeight="1">
      <c r="B297" s="18"/>
    </row>
    <row r="298" ht="14.25" customHeight="1">
      <c r="B298" s="18"/>
    </row>
    <row r="299" ht="14.25" customHeight="1">
      <c r="B299" s="18"/>
    </row>
    <row r="300" ht="14.25" customHeight="1">
      <c r="B300" s="18"/>
    </row>
    <row r="301" ht="14.25" customHeight="1">
      <c r="B301" s="18"/>
    </row>
    <row r="302" ht="14.25" customHeight="1">
      <c r="B302" s="18"/>
    </row>
    <row r="303" ht="14.25" customHeight="1">
      <c r="B303" s="18"/>
    </row>
    <row r="304" ht="14.25" customHeight="1">
      <c r="B304" s="18"/>
    </row>
    <row r="305" ht="14.25" customHeight="1">
      <c r="B305" s="18"/>
    </row>
    <row r="306" ht="14.25" customHeight="1">
      <c r="B306" s="18"/>
    </row>
    <row r="307" ht="14.25" customHeight="1">
      <c r="B307" s="18"/>
    </row>
    <row r="308" ht="14.25" customHeight="1">
      <c r="B308" s="18"/>
    </row>
    <row r="309" ht="14.25" customHeight="1">
      <c r="B309" s="18"/>
    </row>
    <row r="310" ht="14.25" customHeight="1">
      <c r="B310" s="18"/>
    </row>
    <row r="311" ht="14.25" customHeight="1">
      <c r="B311" s="18"/>
    </row>
    <row r="312" ht="14.25" customHeight="1">
      <c r="B312" s="18"/>
    </row>
    <row r="313" ht="14.25" customHeight="1">
      <c r="B313" s="18"/>
    </row>
    <row r="314" ht="14.25" customHeight="1">
      <c r="B314" s="18"/>
    </row>
    <row r="315" ht="14.25" customHeight="1">
      <c r="B315" s="18"/>
    </row>
    <row r="316" ht="14.25" customHeight="1">
      <c r="B316" s="18"/>
    </row>
    <row r="317" ht="14.25" customHeight="1">
      <c r="B317" s="18"/>
    </row>
    <row r="318" ht="14.25" customHeight="1">
      <c r="B318" s="18"/>
    </row>
    <row r="319" ht="14.25" customHeight="1">
      <c r="B319" s="18"/>
    </row>
    <row r="320" ht="14.25" customHeight="1">
      <c r="B320" s="18"/>
    </row>
    <row r="321" ht="14.25" customHeight="1">
      <c r="B321" s="18"/>
    </row>
    <row r="322" ht="14.25" customHeight="1">
      <c r="B322" s="18"/>
    </row>
    <row r="323" ht="14.25" customHeight="1">
      <c r="B323" s="18"/>
    </row>
    <row r="324" ht="14.25" customHeight="1">
      <c r="B324" s="18"/>
    </row>
    <row r="325" ht="14.25" customHeight="1">
      <c r="B325" s="18"/>
    </row>
    <row r="326" ht="14.25" customHeight="1">
      <c r="B326" s="18"/>
    </row>
    <row r="327" ht="14.25" customHeight="1">
      <c r="B327" s="18"/>
    </row>
    <row r="328" ht="14.25" customHeight="1">
      <c r="B328" s="18"/>
    </row>
    <row r="329" ht="14.25" customHeight="1">
      <c r="B329" s="18"/>
    </row>
    <row r="330" ht="14.25" customHeight="1">
      <c r="B330" s="18"/>
    </row>
    <row r="331" ht="14.25" customHeight="1">
      <c r="B331" s="18"/>
    </row>
    <row r="332" ht="14.25" customHeight="1">
      <c r="B332" s="18"/>
    </row>
    <row r="333" ht="14.25" customHeight="1">
      <c r="B333" s="18"/>
    </row>
    <row r="334" ht="14.25" customHeight="1">
      <c r="B334" s="18"/>
    </row>
    <row r="335" ht="14.25" customHeight="1">
      <c r="B335" s="18"/>
    </row>
    <row r="336" ht="14.25" customHeight="1">
      <c r="B336" s="18"/>
    </row>
    <row r="337" ht="14.25" customHeight="1">
      <c r="B337" s="18"/>
    </row>
    <row r="338" ht="14.25" customHeight="1">
      <c r="B338" s="18"/>
    </row>
    <row r="339" ht="14.25" customHeight="1">
      <c r="B339" s="18"/>
    </row>
    <row r="340" ht="14.25" customHeight="1">
      <c r="B340" s="18"/>
    </row>
    <row r="341" ht="14.25" customHeight="1">
      <c r="B341" s="18"/>
    </row>
    <row r="342" ht="14.25" customHeight="1">
      <c r="B342" s="18"/>
    </row>
    <row r="343" ht="14.25" customHeight="1">
      <c r="B343" s="18"/>
    </row>
    <row r="344" ht="14.25" customHeight="1">
      <c r="B344" s="18"/>
    </row>
    <row r="345" ht="14.25" customHeight="1">
      <c r="B345" s="18"/>
    </row>
    <row r="346" ht="14.25" customHeight="1">
      <c r="B346" s="18"/>
    </row>
    <row r="347" ht="14.25" customHeight="1">
      <c r="B347" s="18"/>
    </row>
    <row r="348" ht="14.25" customHeight="1">
      <c r="B348" s="18"/>
    </row>
    <row r="349" ht="14.25" customHeight="1">
      <c r="B349" s="18"/>
    </row>
    <row r="350" ht="14.25" customHeight="1">
      <c r="B350" s="18"/>
    </row>
    <row r="351" ht="14.25" customHeight="1">
      <c r="B351" s="18"/>
    </row>
    <row r="352" ht="14.25" customHeight="1">
      <c r="B352" s="18"/>
    </row>
    <row r="353" ht="14.25" customHeight="1">
      <c r="B353" s="18"/>
    </row>
    <row r="354" ht="14.25" customHeight="1">
      <c r="B354" s="18"/>
    </row>
    <row r="355" ht="14.25" customHeight="1">
      <c r="B355" s="18"/>
    </row>
    <row r="356" ht="14.25" customHeight="1">
      <c r="B356" s="18"/>
    </row>
    <row r="357" ht="14.25" customHeight="1">
      <c r="B357" s="18"/>
    </row>
    <row r="358" ht="14.25" customHeight="1">
      <c r="B358" s="18"/>
    </row>
    <row r="359" ht="14.25" customHeight="1">
      <c r="B359" s="18"/>
    </row>
    <row r="360" ht="14.25" customHeight="1">
      <c r="B360" s="18"/>
    </row>
    <row r="361" ht="14.25" customHeight="1">
      <c r="B361" s="18"/>
    </row>
    <row r="362" ht="14.25" customHeight="1">
      <c r="B362" s="18"/>
    </row>
    <row r="363" ht="14.25" customHeight="1">
      <c r="B363" s="18"/>
    </row>
    <row r="364" ht="14.25" customHeight="1">
      <c r="B364" s="18"/>
    </row>
    <row r="365" ht="14.25" customHeight="1">
      <c r="B365" s="18"/>
    </row>
    <row r="366" ht="14.25" customHeight="1">
      <c r="B366" s="18"/>
    </row>
    <row r="367" ht="14.25" customHeight="1">
      <c r="B367" s="18"/>
    </row>
    <row r="368" ht="14.25" customHeight="1">
      <c r="B368" s="18"/>
    </row>
    <row r="369" ht="14.25" customHeight="1">
      <c r="B369" s="18"/>
    </row>
    <row r="370" ht="14.25" customHeight="1">
      <c r="B370" s="18"/>
    </row>
    <row r="371" ht="14.25" customHeight="1">
      <c r="B371" s="18"/>
    </row>
    <row r="372" ht="14.25" customHeight="1">
      <c r="B372" s="18"/>
    </row>
    <row r="373" ht="14.25" customHeight="1">
      <c r="B373" s="18"/>
    </row>
    <row r="374" ht="14.25" customHeight="1">
      <c r="B374" s="18"/>
    </row>
    <row r="375" ht="14.25" customHeight="1">
      <c r="B375" s="18"/>
    </row>
    <row r="376" ht="14.25" customHeight="1">
      <c r="B376" s="18"/>
    </row>
    <row r="377" ht="14.25" customHeight="1">
      <c r="B377" s="18"/>
    </row>
    <row r="378" ht="14.25" customHeight="1">
      <c r="B378" s="18"/>
    </row>
    <row r="379" ht="14.25" customHeight="1">
      <c r="B379" s="18"/>
    </row>
    <row r="380" ht="14.25" customHeight="1">
      <c r="B380" s="18"/>
    </row>
    <row r="381" ht="14.25" customHeight="1">
      <c r="B381" s="18"/>
    </row>
    <row r="382" ht="14.25" customHeight="1">
      <c r="B382" s="18"/>
    </row>
    <row r="383" ht="14.25" customHeight="1">
      <c r="B383" s="18"/>
    </row>
    <row r="384" ht="14.25" customHeight="1">
      <c r="B384" s="18"/>
    </row>
    <row r="385" ht="14.25" customHeight="1">
      <c r="B385" s="18"/>
    </row>
    <row r="386" ht="14.25" customHeight="1">
      <c r="B386" s="18"/>
    </row>
    <row r="387" ht="14.25" customHeight="1">
      <c r="B387" s="18"/>
    </row>
    <row r="388" ht="14.25" customHeight="1">
      <c r="B388" s="18"/>
    </row>
    <row r="389" ht="14.25" customHeight="1">
      <c r="B389" s="18"/>
    </row>
    <row r="390" ht="14.25" customHeight="1">
      <c r="B390" s="18"/>
    </row>
    <row r="391" ht="14.25" customHeight="1">
      <c r="B391" s="18"/>
    </row>
    <row r="392" ht="14.25" customHeight="1">
      <c r="B392" s="18"/>
    </row>
    <row r="393" ht="14.25" customHeight="1">
      <c r="B393" s="18"/>
    </row>
    <row r="394" ht="14.25" customHeight="1">
      <c r="B394" s="18"/>
    </row>
    <row r="395" ht="14.25" customHeight="1">
      <c r="B395" s="18"/>
    </row>
    <row r="396" ht="14.25" customHeight="1">
      <c r="B396" s="18"/>
    </row>
    <row r="397" ht="14.25" customHeight="1">
      <c r="B397" s="18"/>
    </row>
    <row r="398" ht="14.25" customHeight="1">
      <c r="B398" s="18"/>
    </row>
    <row r="399" ht="14.25" customHeight="1">
      <c r="B399" s="18"/>
    </row>
    <row r="400" ht="14.25" customHeight="1">
      <c r="B400" s="18"/>
    </row>
    <row r="401" ht="14.25" customHeight="1">
      <c r="B401" s="18"/>
    </row>
    <row r="402" ht="14.25" customHeight="1">
      <c r="B402" s="18"/>
    </row>
    <row r="403" ht="14.25" customHeight="1">
      <c r="B403" s="18"/>
    </row>
    <row r="404" ht="14.25" customHeight="1">
      <c r="B404" s="18"/>
    </row>
    <row r="405" ht="14.25" customHeight="1">
      <c r="B405" s="18"/>
    </row>
    <row r="406" ht="14.25" customHeight="1">
      <c r="B406" s="18"/>
    </row>
    <row r="407" ht="14.25" customHeight="1">
      <c r="B407" s="18"/>
    </row>
    <row r="408" ht="14.25" customHeight="1">
      <c r="B408" s="18"/>
    </row>
    <row r="409" ht="14.25" customHeight="1">
      <c r="B409" s="18"/>
    </row>
    <row r="410" ht="14.25" customHeight="1">
      <c r="B410" s="18"/>
    </row>
    <row r="411" ht="14.25" customHeight="1">
      <c r="B411" s="18"/>
    </row>
    <row r="412" ht="14.25" customHeight="1">
      <c r="B412" s="18"/>
    </row>
    <row r="413" ht="14.25" customHeight="1">
      <c r="B413" s="18"/>
    </row>
    <row r="414" ht="14.25" customHeight="1">
      <c r="B414" s="18"/>
    </row>
    <row r="415" ht="14.25" customHeight="1">
      <c r="B415" s="18"/>
    </row>
    <row r="416" ht="14.25" customHeight="1">
      <c r="B416" s="18"/>
    </row>
    <row r="417" ht="14.25" customHeight="1">
      <c r="B417" s="18"/>
    </row>
    <row r="418" ht="14.25" customHeight="1">
      <c r="B418" s="18"/>
    </row>
    <row r="419" ht="14.25" customHeight="1">
      <c r="B419" s="18"/>
    </row>
    <row r="420" ht="14.25" customHeight="1">
      <c r="B420" s="18"/>
    </row>
    <row r="421" ht="14.25" customHeight="1">
      <c r="B421" s="18"/>
    </row>
    <row r="422" ht="14.25" customHeight="1">
      <c r="B422" s="18"/>
    </row>
    <row r="423" ht="14.25" customHeight="1">
      <c r="B423" s="18"/>
    </row>
    <row r="424" ht="14.25" customHeight="1">
      <c r="B424" s="18"/>
    </row>
    <row r="425" ht="14.25" customHeight="1">
      <c r="B425" s="18"/>
    </row>
    <row r="426" ht="14.25" customHeight="1">
      <c r="B426" s="18"/>
    </row>
    <row r="427" ht="14.25" customHeight="1">
      <c r="B427" s="18"/>
    </row>
    <row r="428" ht="14.25" customHeight="1">
      <c r="B428" s="18"/>
    </row>
    <row r="429" ht="14.25" customHeight="1">
      <c r="B429" s="18"/>
    </row>
    <row r="430" ht="14.25" customHeight="1">
      <c r="B430" s="18"/>
    </row>
    <row r="431" ht="14.25" customHeight="1">
      <c r="B431" s="18"/>
    </row>
    <row r="432" ht="14.25" customHeight="1">
      <c r="B432" s="18"/>
    </row>
    <row r="433" ht="14.25" customHeight="1">
      <c r="B433" s="18"/>
    </row>
    <row r="434" ht="14.25" customHeight="1">
      <c r="B434" s="18"/>
    </row>
    <row r="435" ht="14.25" customHeight="1">
      <c r="B435" s="18"/>
    </row>
    <row r="436" ht="14.25" customHeight="1">
      <c r="B436" s="18"/>
    </row>
    <row r="437" ht="14.25" customHeight="1">
      <c r="B437" s="18"/>
    </row>
    <row r="438" ht="14.25" customHeight="1">
      <c r="B438" s="18"/>
    </row>
    <row r="439" ht="14.25" customHeight="1">
      <c r="B439" s="18"/>
    </row>
    <row r="440" ht="14.25" customHeight="1">
      <c r="B440" s="18"/>
    </row>
    <row r="441" ht="14.25" customHeight="1">
      <c r="B441" s="18"/>
    </row>
    <row r="442" ht="14.25" customHeight="1">
      <c r="B442" s="18"/>
    </row>
    <row r="443" ht="14.25" customHeight="1">
      <c r="B443" s="18"/>
    </row>
    <row r="444" ht="14.25" customHeight="1">
      <c r="B444" s="18"/>
    </row>
    <row r="445" ht="14.25" customHeight="1">
      <c r="B445" s="18"/>
    </row>
    <row r="446" ht="14.25" customHeight="1">
      <c r="B446" s="18"/>
    </row>
    <row r="447" ht="14.25" customHeight="1">
      <c r="B447" s="18"/>
    </row>
    <row r="448" ht="14.25" customHeight="1">
      <c r="B448" s="18"/>
    </row>
    <row r="449" ht="14.25" customHeight="1">
      <c r="B449" s="18"/>
    </row>
    <row r="450" ht="14.25" customHeight="1">
      <c r="B450" s="18"/>
    </row>
    <row r="451" ht="14.25" customHeight="1">
      <c r="B451" s="18"/>
    </row>
    <row r="452" ht="14.25" customHeight="1">
      <c r="B452" s="18"/>
    </row>
    <row r="453" ht="14.25" customHeight="1">
      <c r="B453" s="18"/>
    </row>
    <row r="454" ht="14.25" customHeight="1">
      <c r="B454" s="18"/>
    </row>
    <row r="455" ht="14.25" customHeight="1">
      <c r="B455" s="18"/>
    </row>
    <row r="456" ht="14.25" customHeight="1">
      <c r="B456" s="18"/>
    </row>
    <row r="457" ht="14.25" customHeight="1">
      <c r="B457" s="18"/>
    </row>
    <row r="458" ht="14.25" customHeight="1">
      <c r="B458" s="18"/>
    </row>
    <row r="459" ht="14.25" customHeight="1">
      <c r="B459" s="18"/>
    </row>
    <row r="460" ht="14.25" customHeight="1">
      <c r="B460" s="18"/>
    </row>
    <row r="461" ht="14.25" customHeight="1">
      <c r="B461" s="18"/>
    </row>
    <row r="462" ht="14.25" customHeight="1">
      <c r="B462" s="18"/>
    </row>
    <row r="463" ht="14.25" customHeight="1">
      <c r="B463" s="18"/>
    </row>
    <row r="464" ht="14.25" customHeight="1">
      <c r="B464" s="18"/>
    </row>
    <row r="465" ht="14.25" customHeight="1">
      <c r="B465" s="18"/>
    </row>
    <row r="466" ht="14.25" customHeight="1">
      <c r="B466" s="18"/>
    </row>
    <row r="467" ht="14.25" customHeight="1">
      <c r="B467" s="18"/>
    </row>
    <row r="468" ht="14.25" customHeight="1">
      <c r="B468" s="18"/>
    </row>
    <row r="469" ht="14.25" customHeight="1">
      <c r="B469" s="18"/>
    </row>
    <row r="470" ht="14.25" customHeight="1">
      <c r="B470" s="18"/>
    </row>
    <row r="471" ht="14.25" customHeight="1">
      <c r="B471" s="18"/>
    </row>
    <row r="472" ht="14.25" customHeight="1">
      <c r="B472" s="18"/>
    </row>
    <row r="473" ht="14.25" customHeight="1">
      <c r="B473" s="18"/>
    </row>
    <row r="474" ht="14.25" customHeight="1">
      <c r="B474" s="18"/>
    </row>
    <row r="475" ht="14.25" customHeight="1">
      <c r="B475" s="18"/>
    </row>
    <row r="476" ht="14.25" customHeight="1">
      <c r="B476" s="18"/>
    </row>
    <row r="477" ht="14.25" customHeight="1">
      <c r="B477" s="18"/>
    </row>
    <row r="478" ht="14.25" customHeight="1">
      <c r="B478" s="18"/>
    </row>
    <row r="479" ht="14.25" customHeight="1">
      <c r="B479" s="18"/>
    </row>
    <row r="480" ht="14.25" customHeight="1">
      <c r="B480" s="18"/>
    </row>
    <row r="481" ht="14.25" customHeight="1">
      <c r="B481" s="18"/>
    </row>
    <row r="482" ht="14.25" customHeight="1">
      <c r="B482" s="18"/>
    </row>
    <row r="483" ht="14.25" customHeight="1">
      <c r="B483" s="18"/>
    </row>
    <row r="484" ht="14.25" customHeight="1">
      <c r="B484" s="18"/>
    </row>
    <row r="485" ht="14.25" customHeight="1">
      <c r="B485" s="18"/>
    </row>
    <row r="486" ht="14.25" customHeight="1">
      <c r="B486" s="18"/>
    </row>
    <row r="487" ht="14.25" customHeight="1">
      <c r="B487" s="18"/>
    </row>
    <row r="488" ht="14.25" customHeight="1">
      <c r="B488" s="18"/>
    </row>
    <row r="489" ht="14.25" customHeight="1">
      <c r="B489" s="18"/>
    </row>
    <row r="490" ht="14.25" customHeight="1">
      <c r="B490" s="18"/>
    </row>
    <row r="491" ht="14.25" customHeight="1">
      <c r="B491" s="18"/>
    </row>
    <row r="492" ht="14.25" customHeight="1">
      <c r="B492" s="18"/>
    </row>
    <row r="493" ht="14.25" customHeight="1">
      <c r="B493" s="18"/>
    </row>
    <row r="494" ht="14.25" customHeight="1">
      <c r="B494" s="18"/>
    </row>
    <row r="495" ht="14.25" customHeight="1">
      <c r="B495" s="18"/>
    </row>
    <row r="496" ht="14.25" customHeight="1">
      <c r="B496" s="18"/>
    </row>
    <row r="497" ht="14.25" customHeight="1">
      <c r="B497" s="18"/>
    </row>
    <row r="498" ht="14.25" customHeight="1">
      <c r="B498" s="18"/>
    </row>
    <row r="499" ht="14.25" customHeight="1">
      <c r="B499" s="18"/>
    </row>
    <row r="500" ht="14.25" customHeight="1">
      <c r="B500" s="18"/>
    </row>
    <row r="501" ht="14.25" customHeight="1">
      <c r="B501" s="18"/>
    </row>
    <row r="502" ht="14.25" customHeight="1">
      <c r="B502" s="18"/>
    </row>
    <row r="503" ht="14.25" customHeight="1">
      <c r="B503" s="18"/>
    </row>
    <row r="504" ht="14.25" customHeight="1">
      <c r="B504" s="18"/>
    </row>
    <row r="505" ht="14.25" customHeight="1">
      <c r="B505" s="18"/>
    </row>
    <row r="506" ht="14.25" customHeight="1">
      <c r="B506" s="18"/>
    </row>
    <row r="507" ht="14.25" customHeight="1">
      <c r="B507" s="18"/>
    </row>
    <row r="508" ht="14.25" customHeight="1">
      <c r="B508" s="18"/>
    </row>
    <row r="509" ht="14.25" customHeight="1">
      <c r="B509" s="18"/>
    </row>
    <row r="510" ht="14.25" customHeight="1">
      <c r="B510" s="18"/>
    </row>
    <row r="511" ht="14.25" customHeight="1">
      <c r="B511" s="18"/>
    </row>
    <row r="512" ht="14.25" customHeight="1">
      <c r="B512" s="18"/>
    </row>
    <row r="513" ht="14.25" customHeight="1">
      <c r="B513" s="18"/>
    </row>
    <row r="514" ht="14.25" customHeight="1">
      <c r="B514" s="18"/>
    </row>
    <row r="515" ht="14.25" customHeight="1">
      <c r="B515" s="18"/>
    </row>
    <row r="516" ht="14.25" customHeight="1">
      <c r="B516" s="18"/>
    </row>
    <row r="517" ht="14.25" customHeight="1">
      <c r="B517" s="18"/>
    </row>
    <row r="518" ht="14.25" customHeight="1">
      <c r="B518" s="18"/>
    </row>
    <row r="519" ht="14.25" customHeight="1">
      <c r="B519" s="18"/>
    </row>
    <row r="520" ht="14.25" customHeight="1">
      <c r="B520" s="18"/>
    </row>
    <row r="521" ht="14.25" customHeight="1">
      <c r="B521" s="18"/>
    </row>
    <row r="522" ht="14.25" customHeight="1">
      <c r="B522" s="18"/>
    </row>
    <row r="523" ht="14.25" customHeight="1">
      <c r="B523" s="18"/>
    </row>
    <row r="524" ht="14.25" customHeight="1">
      <c r="B524" s="18"/>
    </row>
    <row r="525" ht="14.25" customHeight="1">
      <c r="B525" s="18"/>
    </row>
    <row r="526" ht="14.25" customHeight="1">
      <c r="B526" s="18"/>
    </row>
    <row r="527" ht="14.25" customHeight="1">
      <c r="B527" s="18"/>
    </row>
    <row r="528" ht="14.25" customHeight="1">
      <c r="B528" s="18"/>
    </row>
    <row r="529" ht="14.25" customHeight="1">
      <c r="B529" s="18"/>
    </row>
    <row r="530" ht="14.25" customHeight="1">
      <c r="B530" s="18"/>
    </row>
    <row r="531" ht="14.25" customHeight="1">
      <c r="B531" s="18"/>
    </row>
    <row r="532" ht="14.25" customHeight="1">
      <c r="B532" s="18"/>
    </row>
    <row r="533" ht="14.25" customHeight="1">
      <c r="B533" s="18"/>
    </row>
    <row r="534" ht="14.25" customHeight="1">
      <c r="B534" s="18"/>
    </row>
    <row r="535" ht="14.25" customHeight="1">
      <c r="B535" s="18"/>
    </row>
    <row r="536" ht="14.25" customHeight="1">
      <c r="B536" s="18"/>
    </row>
    <row r="537" ht="14.25" customHeight="1">
      <c r="B537" s="18"/>
    </row>
    <row r="538" ht="14.25" customHeight="1">
      <c r="B538" s="18"/>
    </row>
    <row r="539" ht="14.25" customHeight="1">
      <c r="B539" s="18"/>
    </row>
    <row r="540" ht="14.25" customHeight="1">
      <c r="B540" s="18"/>
    </row>
    <row r="541" ht="14.25" customHeight="1">
      <c r="B541" s="18"/>
    </row>
    <row r="542" ht="14.25" customHeight="1">
      <c r="B542" s="18"/>
    </row>
    <row r="543" ht="14.25" customHeight="1">
      <c r="B543" s="18"/>
    </row>
    <row r="544" ht="14.25" customHeight="1">
      <c r="B544" s="18"/>
    </row>
    <row r="545" ht="14.25" customHeight="1">
      <c r="B545" s="18"/>
    </row>
    <row r="546" ht="14.25" customHeight="1">
      <c r="B546" s="18"/>
    </row>
    <row r="547" ht="14.25" customHeight="1">
      <c r="B547" s="18"/>
    </row>
    <row r="548" ht="14.25" customHeight="1">
      <c r="B548" s="18"/>
    </row>
    <row r="549" ht="14.25" customHeight="1">
      <c r="B549" s="18"/>
    </row>
    <row r="550" ht="14.25" customHeight="1">
      <c r="B550" s="18"/>
    </row>
    <row r="551" ht="14.25" customHeight="1">
      <c r="B551" s="18"/>
    </row>
    <row r="552" ht="14.25" customHeight="1">
      <c r="B552" s="18"/>
    </row>
    <row r="553" ht="14.25" customHeight="1">
      <c r="B553" s="18"/>
    </row>
    <row r="554" ht="14.25" customHeight="1">
      <c r="B554" s="18"/>
    </row>
    <row r="555" ht="14.25" customHeight="1">
      <c r="B555" s="18"/>
    </row>
    <row r="556" ht="14.25" customHeight="1">
      <c r="B556" s="18"/>
    </row>
    <row r="557" ht="14.25" customHeight="1">
      <c r="B557" s="18"/>
    </row>
    <row r="558" ht="14.25" customHeight="1">
      <c r="B558" s="18"/>
    </row>
    <row r="559" ht="14.25" customHeight="1">
      <c r="B559" s="18"/>
    </row>
    <row r="560" ht="14.25" customHeight="1">
      <c r="B560" s="18"/>
    </row>
    <row r="561" ht="14.25" customHeight="1">
      <c r="B561" s="18"/>
    </row>
    <row r="562" ht="14.25" customHeight="1">
      <c r="B562" s="18"/>
    </row>
    <row r="563" ht="14.25" customHeight="1">
      <c r="B563" s="18"/>
    </row>
    <row r="564" ht="14.25" customHeight="1">
      <c r="B564" s="18"/>
    </row>
    <row r="565" ht="14.25" customHeight="1">
      <c r="B565" s="18"/>
    </row>
    <row r="566" ht="14.25" customHeight="1">
      <c r="B566" s="18"/>
    </row>
    <row r="567" ht="14.25" customHeight="1">
      <c r="B567" s="18"/>
    </row>
    <row r="568" ht="14.25" customHeight="1">
      <c r="B568" s="18"/>
    </row>
    <row r="569" ht="14.25" customHeight="1">
      <c r="B569" s="18"/>
    </row>
    <row r="570" ht="14.25" customHeight="1">
      <c r="B570" s="18"/>
    </row>
    <row r="571" ht="14.25" customHeight="1">
      <c r="B571" s="18"/>
    </row>
    <row r="572" ht="14.25" customHeight="1">
      <c r="B572" s="18"/>
    </row>
    <row r="573" ht="14.25" customHeight="1">
      <c r="B573" s="18"/>
    </row>
    <row r="574" ht="14.25" customHeight="1">
      <c r="B574" s="18"/>
    </row>
    <row r="575" ht="14.25" customHeight="1">
      <c r="B575" s="18"/>
    </row>
    <row r="576" ht="14.25" customHeight="1">
      <c r="B576" s="18"/>
    </row>
    <row r="577" ht="14.25" customHeight="1">
      <c r="B577" s="18"/>
    </row>
    <row r="578" ht="14.25" customHeight="1">
      <c r="B578" s="18"/>
    </row>
    <row r="579" ht="14.25" customHeight="1">
      <c r="B579" s="18"/>
    </row>
    <row r="580" ht="14.25" customHeight="1">
      <c r="B580" s="18"/>
    </row>
    <row r="581" ht="14.25" customHeight="1">
      <c r="B581" s="18"/>
    </row>
    <row r="582" ht="14.25" customHeight="1">
      <c r="B582" s="18"/>
    </row>
    <row r="583" ht="14.25" customHeight="1">
      <c r="B583" s="18"/>
    </row>
    <row r="584" ht="14.25" customHeight="1">
      <c r="B584" s="18"/>
    </row>
    <row r="585" ht="14.25" customHeight="1">
      <c r="B585" s="18"/>
    </row>
    <row r="586" ht="14.25" customHeight="1">
      <c r="B586" s="18"/>
    </row>
    <row r="587" ht="14.25" customHeight="1">
      <c r="B587" s="18"/>
    </row>
    <row r="588" ht="14.25" customHeight="1">
      <c r="B588" s="18"/>
    </row>
    <row r="589" ht="14.25" customHeight="1">
      <c r="B589" s="18"/>
    </row>
    <row r="590" ht="14.25" customHeight="1">
      <c r="B590" s="18"/>
    </row>
    <row r="591" ht="14.25" customHeight="1">
      <c r="B591" s="18"/>
    </row>
    <row r="592" ht="14.25" customHeight="1">
      <c r="B592" s="18"/>
    </row>
    <row r="593" ht="14.25" customHeight="1">
      <c r="B593" s="18"/>
    </row>
    <row r="594" ht="14.25" customHeight="1">
      <c r="B594" s="18"/>
    </row>
    <row r="595" ht="14.25" customHeight="1">
      <c r="B595" s="18"/>
    </row>
    <row r="596" ht="14.25" customHeight="1">
      <c r="B596" s="18"/>
    </row>
    <row r="597" ht="14.25" customHeight="1">
      <c r="B597" s="18"/>
    </row>
    <row r="598" ht="14.25" customHeight="1">
      <c r="B598" s="18"/>
    </row>
    <row r="599" ht="14.25" customHeight="1">
      <c r="B599" s="18"/>
    </row>
    <row r="600" ht="14.25" customHeight="1">
      <c r="B600" s="18"/>
    </row>
    <row r="601" ht="14.25" customHeight="1">
      <c r="B601" s="18"/>
    </row>
    <row r="602" ht="14.25" customHeight="1">
      <c r="B602" s="18"/>
    </row>
    <row r="603" ht="14.25" customHeight="1">
      <c r="B603" s="18"/>
    </row>
    <row r="604" ht="14.25" customHeight="1">
      <c r="B604" s="18"/>
    </row>
    <row r="605" ht="14.25" customHeight="1">
      <c r="B605" s="18"/>
    </row>
    <row r="606" ht="14.25" customHeight="1">
      <c r="B606" s="18"/>
    </row>
    <row r="607" ht="14.25" customHeight="1">
      <c r="B607" s="18"/>
    </row>
    <row r="608" ht="14.25" customHeight="1">
      <c r="B608" s="18"/>
    </row>
    <row r="609" ht="14.25" customHeight="1">
      <c r="B609" s="18"/>
    </row>
    <row r="610" ht="14.25" customHeight="1">
      <c r="B610" s="18"/>
    </row>
    <row r="611" ht="14.25" customHeight="1">
      <c r="B611" s="18"/>
    </row>
    <row r="612" ht="14.25" customHeight="1">
      <c r="B612" s="18"/>
    </row>
    <row r="613" ht="14.25" customHeight="1">
      <c r="B613" s="18"/>
    </row>
    <row r="614" ht="14.25" customHeight="1">
      <c r="B614" s="18"/>
    </row>
    <row r="615" ht="14.25" customHeight="1">
      <c r="B615" s="18"/>
    </row>
    <row r="616" ht="14.25" customHeight="1">
      <c r="B616" s="18"/>
    </row>
    <row r="617" ht="14.25" customHeight="1">
      <c r="B617" s="18"/>
    </row>
    <row r="618" ht="14.25" customHeight="1">
      <c r="B618" s="18"/>
    </row>
    <row r="619" ht="14.25" customHeight="1">
      <c r="B619" s="18"/>
    </row>
    <row r="620" ht="14.25" customHeight="1">
      <c r="B620" s="18"/>
    </row>
    <row r="621" ht="14.25" customHeight="1">
      <c r="B621" s="18"/>
    </row>
    <row r="622" ht="14.25" customHeight="1">
      <c r="B622" s="18"/>
    </row>
    <row r="623" ht="14.25" customHeight="1">
      <c r="B623" s="18"/>
    </row>
    <row r="624" ht="14.25" customHeight="1">
      <c r="B624" s="18"/>
    </row>
    <row r="625" ht="14.25" customHeight="1">
      <c r="B625" s="18"/>
    </row>
    <row r="626" ht="14.25" customHeight="1">
      <c r="B626" s="18"/>
    </row>
    <row r="627" ht="14.25" customHeight="1">
      <c r="B627" s="18"/>
    </row>
    <row r="628" ht="14.25" customHeight="1">
      <c r="B628" s="18"/>
    </row>
    <row r="629" ht="14.25" customHeight="1">
      <c r="B629" s="18"/>
    </row>
    <row r="630" ht="14.25" customHeight="1">
      <c r="B630" s="18"/>
    </row>
    <row r="631" ht="14.25" customHeight="1">
      <c r="B631" s="18"/>
    </row>
    <row r="632" ht="14.25" customHeight="1">
      <c r="B632" s="18"/>
    </row>
    <row r="633" ht="14.25" customHeight="1">
      <c r="B633" s="18"/>
    </row>
    <row r="634" ht="14.25" customHeight="1">
      <c r="B634" s="18"/>
    </row>
    <row r="635" ht="14.25" customHeight="1">
      <c r="B635" s="18"/>
    </row>
    <row r="636" ht="14.25" customHeight="1">
      <c r="B636" s="18"/>
    </row>
    <row r="637" ht="14.25" customHeight="1">
      <c r="B637" s="18"/>
    </row>
    <row r="638" ht="14.25" customHeight="1">
      <c r="B638" s="18"/>
    </row>
    <row r="639" ht="14.25" customHeight="1">
      <c r="B639" s="18"/>
    </row>
    <row r="640" ht="14.25" customHeight="1">
      <c r="B640" s="18"/>
    </row>
    <row r="641" ht="14.25" customHeight="1">
      <c r="B641" s="18"/>
    </row>
    <row r="642" ht="14.25" customHeight="1">
      <c r="B642" s="18"/>
    </row>
    <row r="643" ht="14.25" customHeight="1">
      <c r="B643" s="18"/>
    </row>
    <row r="644" ht="14.25" customHeight="1">
      <c r="B644" s="18"/>
    </row>
    <row r="645" ht="14.25" customHeight="1">
      <c r="B645" s="18"/>
    </row>
    <row r="646" ht="14.25" customHeight="1">
      <c r="B646" s="18"/>
    </row>
    <row r="647" ht="14.25" customHeight="1">
      <c r="B647" s="18"/>
    </row>
    <row r="648" ht="14.25" customHeight="1">
      <c r="B648" s="18"/>
    </row>
    <row r="649" ht="14.25" customHeight="1">
      <c r="B649" s="18"/>
    </row>
    <row r="650" ht="14.25" customHeight="1">
      <c r="B650" s="18"/>
    </row>
    <row r="651" ht="14.25" customHeight="1">
      <c r="B651" s="18"/>
    </row>
    <row r="652" ht="14.25" customHeight="1">
      <c r="B652" s="18"/>
    </row>
    <row r="653" ht="14.25" customHeight="1">
      <c r="B653" s="18"/>
    </row>
    <row r="654" ht="14.25" customHeight="1">
      <c r="B654" s="18"/>
    </row>
    <row r="655" ht="14.25" customHeight="1">
      <c r="B655" s="18"/>
    </row>
    <row r="656" ht="14.25" customHeight="1">
      <c r="B656" s="18"/>
    </row>
    <row r="657" ht="14.25" customHeight="1">
      <c r="B657" s="18"/>
    </row>
    <row r="658" ht="14.25" customHeight="1">
      <c r="B658" s="18"/>
    </row>
    <row r="659" ht="14.25" customHeight="1">
      <c r="B659" s="18"/>
    </row>
    <row r="660" ht="14.25" customHeight="1">
      <c r="B660" s="18"/>
    </row>
    <row r="661" ht="14.25" customHeight="1">
      <c r="B661" s="18"/>
    </row>
    <row r="662" ht="14.25" customHeight="1">
      <c r="B662" s="18"/>
    </row>
    <row r="663" ht="14.25" customHeight="1">
      <c r="B663" s="18"/>
    </row>
    <row r="664" ht="14.25" customHeight="1">
      <c r="B664" s="18"/>
    </row>
    <row r="665" ht="14.25" customHeight="1">
      <c r="B665" s="18"/>
    </row>
    <row r="666" ht="14.25" customHeight="1">
      <c r="B666" s="18"/>
    </row>
    <row r="667" ht="14.25" customHeight="1">
      <c r="B667" s="18"/>
    </row>
    <row r="668" ht="14.25" customHeight="1">
      <c r="B668" s="18"/>
    </row>
    <row r="669" ht="14.25" customHeight="1">
      <c r="B669" s="18"/>
    </row>
    <row r="670" ht="14.25" customHeight="1">
      <c r="B670" s="18"/>
    </row>
    <row r="671" ht="14.25" customHeight="1">
      <c r="B671" s="18"/>
    </row>
    <row r="672" ht="14.25" customHeight="1">
      <c r="B672" s="18"/>
    </row>
    <row r="673" ht="14.25" customHeight="1">
      <c r="B673" s="18"/>
    </row>
    <row r="674" ht="14.25" customHeight="1">
      <c r="B674" s="18"/>
    </row>
    <row r="675" ht="14.25" customHeight="1">
      <c r="B675" s="18"/>
    </row>
    <row r="676" ht="14.25" customHeight="1">
      <c r="B676" s="18"/>
    </row>
    <row r="677" ht="14.25" customHeight="1">
      <c r="B677" s="18"/>
    </row>
    <row r="678" ht="14.25" customHeight="1">
      <c r="B678" s="18"/>
    </row>
    <row r="679" ht="14.25" customHeight="1">
      <c r="B679" s="18"/>
    </row>
    <row r="680" ht="14.25" customHeight="1">
      <c r="B680" s="18"/>
    </row>
    <row r="681" ht="14.25" customHeight="1">
      <c r="B681" s="18"/>
    </row>
    <row r="682" ht="14.25" customHeight="1">
      <c r="B682" s="18"/>
    </row>
    <row r="683" ht="14.25" customHeight="1">
      <c r="B683" s="18"/>
    </row>
    <row r="684" ht="14.25" customHeight="1">
      <c r="B684" s="18"/>
    </row>
    <row r="685" ht="14.25" customHeight="1">
      <c r="B685" s="18"/>
    </row>
    <row r="686" ht="14.25" customHeight="1">
      <c r="B686" s="18"/>
    </row>
    <row r="687" ht="14.25" customHeight="1">
      <c r="B687" s="18"/>
    </row>
    <row r="688" ht="14.25" customHeight="1">
      <c r="B688" s="18"/>
    </row>
    <row r="689" ht="14.25" customHeight="1">
      <c r="B689" s="18"/>
    </row>
    <row r="690" ht="14.25" customHeight="1">
      <c r="B690" s="18"/>
    </row>
    <row r="691" ht="14.25" customHeight="1">
      <c r="B691" s="18"/>
    </row>
    <row r="692" ht="14.25" customHeight="1">
      <c r="B692" s="18"/>
    </row>
    <row r="693" ht="14.25" customHeight="1">
      <c r="B693" s="18"/>
    </row>
    <row r="694" ht="14.25" customHeight="1">
      <c r="B694" s="18"/>
    </row>
    <row r="695" ht="14.25" customHeight="1">
      <c r="B695" s="18"/>
    </row>
    <row r="696" ht="14.25" customHeight="1">
      <c r="B696" s="18"/>
    </row>
    <row r="697" ht="14.25" customHeight="1">
      <c r="B697" s="18"/>
    </row>
    <row r="698" ht="14.25" customHeight="1">
      <c r="B698" s="18"/>
    </row>
    <row r="699" ht="14.25" customHeight="1">
      <c r="B699" s="18"/>
    </row>
    <row r="700" ht="14.25" customHeight="1">
      <c r="B700" s="18"/>
    </row>
    <row r="701" ht="14.25" customHeight="1">
      <c r="B701" s="18"/>
    </row>
    <row r="702" ht="14.25" customHeight="1">
      <c r="B702" s="18"/>
    </row>
    <row r="703" ht="14.25" customHeight="1">
      <c r="B703" s="18"/>
    </row>
    <row r="704" ht="14.25" customHeight="1">
      <c r="B704" s="18"/>
    </row>
    <row r="705" ht="14.25" customHeight="1">
      <c r="B705" s="18"/>
    </row>
    <row r="706" ht="14.25" customHeight="1">
      <c r="B706" s="18"/>
    </row>
    <row r="707" ht="14.25" customHeight="1">
      <c r="B707" s="18"/>
    </row>
    <row r="708" ht="14.25" customHeight="1">
      <c r="B708" s="18"/>
    </row>
    <row r="709" ht="14.25" customHeight="1">
      <c r="B709" s="18"/>
    </row>
    <row r="710" ht="14.25" customHeight="1">
      <c r="B710" s="18"/>
    </row>
    <row r="711" ht="14.25" customHeight="1">
      <c r="B711" s="18"/>
    </row>
    <row r="712" ht="14.25" customHeight="1">
      <c r="B712" s="18"/>
    </row>
    <row r="713" ht="14.25" customHeight="1">
      <c r="B713" s="18"/>
    </row>
    <row r="714" ht="14.25" customHeight="1">
      <c r="B714" s="18"/>
    </row>
    <row r="715" ht="14.25" customHeight="1">
      <c r="B715" s="18"/>
    </row>
    <row r="716" ht="14.25" customHeight="1">
      <c r="B716" s="18"/>
    </row>
    <row r="717" ht="14.25" customHeight="1">
      <c r="B717" s="18"/>
    </row>
    <row r="718" ht="14.25" customHeight="1">
      <c r="B718" s="18"/>
    </row>
    <row r="719" ht="14.25" customHeight="1">
      <c r="B719" s="18"/>
    </row>
    <row r="720" ht="14.25" customHeight="1">
      <c r="B720" s="18"/>
    </row>
    <row r="721" ht="14.25" customHeight="1">
      <c r="B721" s="18"/>
    </row>
    <row r="722" ht="14.25" customHeight="1">
      <c r="B722" s="18"/>
    </row>
    <row r="723" ht="14.25" customHeight="1">
      <c r="B723" s="18"/>
    </row>
    <row r="724" ht="14.25" customHeight="1">
      <c r="B724" s="18"/>
    </row>
    <row r="725" ht="14.25" customHeight="1">
      <c r="B725" s="18"/>
    </row>
    <row r="726" ht="14.25" customHeight="1">
      <c r="B726" s="18"/>
    </row>
    <row r="727" ht="14.25" customHeight="1">
      <c r="B727" s="18"/>
    </row>
    <row r="728" ht="14.25" customHeight="1">
      <c r="B728" s="18"/>
    </row>
    <row r="729" ht="14.25" customHeight="1">
      <c r="B729" s="18"/>
    </row>
    <row r="730" ht="14.25" customHeight="1">
      <c r="B730" s="18"/>
    </row>
    <row r="731" ht="14.25" customHeight="1">
      <c r="B731" s="18"/>
    </row>
    <row r="732" ht="14.25" customHeight="1">
      <c r="B732" s="18"/>
    </row>
    <row r="733" ht="14.25" customHeight="1">
      <c r="B733" s="18"/>
    </row>
    <row r="734" ht="14.25" customHeight="1">
      <c r="B734" s="18"/>
    </row>
    <row r="735" ht="14.25" customHeight="1">
      <c r="B735" s="18"/>
    </row>
    <row r="736" ht="14.25" customHeight="1">
      <c r="B736" s="18"/>
    </row>
    <row r="737" ht="14.25" customHeight="1">
      <c r="B737" s="18"/>
    </row>
    <row r="738" ht="14.25" customHeight="1">
      <c r="B738" s="18"/>
    </row>
    <row r="739" ht="14.25" customHeight="1">
      <c r="B739" s="18"/>
    </row>
    <row r="740" ht="14.25" customHeight="1">
      <c r="B740" s="18"/>
    </row>
    <row r="741" ht="14.25" customHeight="1">
      <c r="B741" s="18"/>
    </row>
    <row r="742" ht="14.25" customHeight="1">
      <c r="B742" s="18"/>
    </row>
    <row r="743" ht="14.25" customHeight="1">
      <c r="B743" s="18"/>
    </row>
    <row r="744" ht="14.25" customHeight="1">
      <c r="B744" s="18"/>
    </row>
    <row r="745" ht="14.25" customHeight="1">
      <c r="B745" s="18"/>
    </row>
    <row r="746" ht="14.25" customHeight="1">
      <c r="B746" s="18"/>
    </row>
    <row r="747" ht="14.25" customHeight="1">
      <c r="B747" s="18"/>
    </row>
    <row r="748" ht="14.25" customHeight="1">
      <c r="B748" s="18"/>
    </row>
    <row r="749" ht="14.25" customHeight="1">
      <c r="B749" s="18"/>
    </row>
    <row r="750" ht="14.25" customHeight="1">
      <c r="B750" s="18"/>
    </row>
    <row r="751" ht="14.25" customHeight="1">
      <c r="B751" s="18"/>
    </row>
    <row r="752" ht="14.25" customHeight="1">
      <c r="B752" s="18"/>
    </row>
    <row r="753" ht="14.25" customHeight="1">
      <c r="B753" s="18"/>
    </row>
    <row r="754" ht="14.25" customHeight="1">
      <c r="B754" s="18"/>
    </row>
    <row r="755" ht="14.25" customHeight="1">
      <c r="B755" s="18"/>
    </row>
    <row r="756" ht="14.25" customHeight="1">
      <c r="B756" s="18"/>
    </row>
    <row r="757" ht="14.25" customHeight="1">
      <c r="B757" s="18"/>
    </row>
    <row r="758" ht="14.25" customHeight="1">
      <c r="B758" s="18"/>
    </row>
    <row r="759" ht="14.25" customHeight="1">
      <c r="B759" s="18"/>
    </row>
    <row r="760" ht="14.25" customHeight="1">
      <c r="B760" s="18"/>
    </row>
    <row r="761" ht="14.25" customHeight="1">
      <c r="B761" s="18"/>
    </row>
    <row r="762" ht="14.25" customHeight="1">
      <c r="B762" s="18"/>
    </row>
    <row r="763" ht="14.25" customHeight="1">
      <c r="B763" s="18"/>
    </row>
    <row r="764" ht="14.25" customHeight="1">
      <c r="B764" s="18"/>
    </row>
    <row r="765" ht="14.25" customHeight="1">
      <c r="B765" s="18"/>
    </row>
    <row r="766" ht="14.25" customHeight="1">
      <c r="B766" s="18"/>
    </row>
    <row r="767" ht="14.25" customHeight="1">
      <c r="B767" s="18"/>
    </row>
    <row r="768" ht="14.25" customHeight="1">
      <c r="B768" s="18"/>
    </row>
    <row r="769" ht="14.25" customHeight="1">
      <c r="B769" s="18"/>
    </row>
    <row r="770" ht="14.25" customHeight="1">
      <c r="B770" s="18"/>
    </row>
    <row r="771" ht="14.25" customHeight="1">
      <c r="B771" s="18"/>
    </row>
    <row r="772" ht="14.25" customHeight="1">
      <c r="B772" s="18"/>
    </row>
    <row r="773" ht="14.25" customHeight="1">
      <c r="B773" s="18"/>
    </row>
    <row r="774" ht="14.25" customHeight="1">
      <c r="B774" s="18"/>
    </row>
    <row r="775" ht="14.25" customHeight="1">
      <c r="B775" s="18"/>
    </row>
    <row r="776" ht="14.25" customHeight="1">
      <c r="B776" s="18"/>
    </row>
    <row r="777" ht="14.25" customHeight="1">
      <c r="B777" s="18"/>
    </row>
    <row r="778" ht="14.25" customHeight="1">
      <c r="B778" s="18"/>
    </row>
    <row r="779" ht="14.25" customHeight="1">
      <c r="B779" s="18"/>
    </row>
    <row r="780" ht="14.25" customHeight="1">
      <c r="B780" s="18"/>
    </row>
    <row r="781" ht="14.25" customHeight="1">
      <c r="B781" s="18"/>
    </row>
    <row r="782" ht="14.25" customHeight="1">
      <c r="B782" s="18"/>
    </row>
    <row r="783" ht="14.25" customHeight="1">
      <c r="B783" s="18"/>
    </row>
    <row r="784" ht="14.25" customHeight="1">
      <c r="B784" s="18"/>
    </row>
    <row r="785" ht="14.25" customHeight="1">
      <c r="B785" s="18"/>
    </row>
    <row r="786" ht="14.25" customHeight="1">
      <c r="B786" s="18"/>
    </row>
    <row r="787" ht="14.25" customHeight="1">
      <c r="B787" s="18"/>
    </row>
    <row r="788" ht="14.25" customHeight="1">
      <c r="B788" s="18"/>
    </row>
    <row r="789" ht="14.25" customHeight="1">
      <c r="B789" s="18"/>
    </row>
    <row r="790" ht="14.25" customHeight="1">
      <c r="B790" s="18"/>
    </row>
    <row r="791" ht="14.25" customHeight="1">
      <c r="B791" s="18"/>
    </row>
    <row r="792" ht="14.25" customHeight="1">
      <c r="B792" s="18"/>
    </row>
    <row r="793" ht="14.25" customHeight="1">
      <c r="B793" s="18"/>
    </row>
    <row r="794" ht="14.25" customHeight="1">
      <c r="B794" s="18"/>
    </row>
    <row r="795" ht="14.25" customHeight="1">
      <c r="B795" s="18"/>
    </row>
    <row r="796" ht="14.25" customHeight="1">
      <c r="B796" s="18"/>
    </row>
    <row r="797" ht="14.25" customHeight="1">
      <c r="B797" s="18"/>
    </row>
    <row r="798" ht="14.25" customHeight="1">
      <c r="B798" s="18"/>
    </row>
    <row r="799" ht="14.25" customHeight="1">
      <c r="B799" s="18"/>
    </row>
    <row r="800" ht="14.25" customHeight="1">
      <c r="B800" s="18"/>
    </row>
    <row r="801" ht="14.25" customHeight="1">
      <c r="B801" s="18"/>
    </row>
    <row r="802" ht="14.25" customHeight="1">
      <c r="B802" s="18"/>
    </row>
    <row r="803" ht="14.25" customHeight="1">
      <c r="B803" s="18"/>
    </row>
    <row r="804" ht="14.25" customHeight="1">
      <c r="B804" s="18"/>
    </row>
    <row r="805" ht="14.25" customHeight="1">
      <c r="B805" s="18"/>
    </row>
    <row r="806" ht="14.25" customHeight="1">
      <c r="B806" s="18"/>
    </row>
    <row r="807" ht="14.25" customHeight="1">
      <c r="B807" s="18"/>
    </row>
    <row r="808" ht="14.25" customHeight="1">
      <c r="B808" s="18"/>
    </row>
    <row r="809" ht="14.25" customHeight="1">
      <c r="B809" s="18"/>
    </row>
    <row r="810" ht="14.25" customHeight="1">
      <c r="B810" s="18"/>
    </row>
    <row r="811" ht="14.25" customHeight="1">
      <c r="B811" s="18"/>
    </row>
    <row r="812" ht="14.25" customHeight="1">
      <c r="B812" s="18"/>
    </row>
    <row r="813" ht="14.25" customHeight="1">
      <c r="B813" s="18"/>
    </row>
    <row r="814" ht="14.25" customHeight="1">
      <c r="B814" s="18"/>
    </row>
    <row r="815" ht="14.25" customHeight="1">
      <c r="B815" s="18"/>
    </row>
    <row r="816" ht="14.25" customHeight="1">
      <c r="B816" s="18"/>
    </row>
    <row r="817" ht="14.25" customHeight="1">
      <c r="B817" s="18"/>
    </row>
    <row r="818" ht="14.25" customHeight="1">
      <c r="B818" s="18"/>
    </row>
    <row r="819" ht="14.25" customHeight="1">
      <c r="B819" s="18"/>
    </row>
    <row r="820" ht="14.25" customHeight="1">
      <c r="B820" s="18"/>
    </row>
    <row r="821" ht="14.25" customHeight="1">
      <c r="B821" s="18"/>
    </row>
    <row r="822" ht="14.25" customHeight="1">
      <c r="B822" s="18"/>
    </row>
    <row r="823" ht="14.25" customHeight="1">
      <c r="B823" s="18"/>
    </row>
    <row r="824" ht="14.25" customHeight="1">
      <c r="B824" s="18"/>
    </row>
    <row r="825" ht="14.25" customHeight="1">
      <c r="B825" s="18"/>
    </row>
    <row r="826" ht="14.25" customHeight="1">
      <c r="B826" s="18"/>
    </row>
    <row r="827" ht="14.25" customHeight="1">
      <c r="B827" s="18"/>
    </row>
    <row r="828" ht="14.25" customHeight="1">
      <c r="B828" s="18"/>
    </row>
    <row r="829" ht="14.25" customHeight="1">
      <c r="B829" s="18"/>
    </row>
    <row r="830" ht="14.25" customHeight="1">
      <c r="B830" s="18"/>
    </row>
    <row r="831" ht="14.25" customHeight="1">
      <c r="B831" s="18"/>
    </row>
    <row r="832" ht="14.25" customHeight="1">
      <c r="B832" s="18"/>
    </row>
    <row r="833" ht="14.25" customHeight="1">
      <c r="B833" s="18"/>
    </row>
    <row r="834" ht="14.25" customHeight="1">
      <c r="B834" s="18"/>
    </row>
    <row r="835" ht="14.25" customHeight="1">
      <c r="B835" s="18"/>
    </row>
    <row r="836" ht="14.25" customHeight="1">
      <c r="B836" s="18"/>
    </row>
    <row r="837" ht="14.25" customHeight="1">
      <c r="B837" s="18"/>
    </row>
    <row r="838" ht="14.25" customHeight="1">
      <c r="B838" s="18"/>
    </row>
    <row r="839" ht="14.25" customHeight="1">
      <c r="B839" s="18"/>
    </row>
    <row r="840" ht="14.25" customHeight="1">
      <c r="B840" s="18"/>
    </row>
    <row r="841" ht="14.25" customHeight="1">
      <c r="B841" s="18"/>
    </row>
    <row r="842" ht="14.25" customHeight="1">
      <c r="B842" s="18"/>
    </row>
    <row r="843" ht="14.25" customHeight="1">
      <c r="B843" s="18"/>
    </row>
    <row r="844" ht="14.25" customHeight="1">
      <c r="B844" s="18"/>
    </row>
    <row r="845" ht="14.25" customHeight="1">
      <c r="B845" s="18"/>
    </row>
    <row r="846" ht="14.25" customHeight="1">
      <c r="B846" s="18"/>
    </row>
    <row r="847" ht="14.25" customHeight="1">
      <c r="B847" s="18"/>
    </row>
    <row r="848" ht="14.25" customHeight="1">
      <c r="B848" s="18"/>
    </row>
    <row r="849" ht="14.25" customHeight="1">
      <c r="B849" s="18"/>
    </row>
    <row r="850" ht="14.25" customHeight="1">
      <c r="B850" s="18"/>
    </row>
    <row r="851" ht="14.25" customHeight="1">
      <c r="B851" s="18"/>
    </row>
    <row r="852" ht="14.25" customHeight="1">
      <c r="B852" s="18"/>
    </row>
    <row r="853" ht="14.25" customHeight="1">
      <c r="B853" s="18"/>
    </row>
    <row r="854" ht="14.25" customHeight="1">
      <c r="B854" s="18"/>
    </row>
    <row r="855" ht="14.25" customHeight="1">
      <c r="B855" s="18"/>
    </row>
    <row r="856" ht="14.25" customHeight="1">
      <c r="B856" s="18"/>
    </row>
    <row r="857" ht="14.25" customHeight="1">
      <c r="B857" s="18"/>
    </row>
    <row r="858" ht="14.25" customHeight="1">
      <c r="B858" s="18"/>
    </row>
    <row r="859" ht="14.25" customHeight="1">
      <c r="B859" s="18"/>
    </row>
    <row r="860" ht="14.25" customHeight="1">
      <c r="B860" s="18"/>
    </row>
    <row r="861" ht="14.25" customHeight="1">
      <c r="B861" s="18"/>
    </row>
    <row r="862" ht="14.25" customHeight="1">
      <c r="B862" s="18"/>
    </row>
    <row r="863" ht="14.25" customHeight="1">
      <c r="B863" s="18"/>
    </row>
    <row r="864" ht="14.25" customHeight="1">
      <c r="B864" s="18"/>
    </row>
    <row r="865" ht="14.25" customHeight="1">
      <c r="B865" s="18"/>
    </row>
    <row r="866" ht="14.25" customHeight="1">
      <c r="B866" s="18"/>
    </row>
    <row r="867" ht="14.25" customHeight="1">
      <c r="B867" s="18"/>
    </row>
    <row r="868" ht="14.25" customHeight="1">
      <c r="B868" s="18"/>
    </row>
    <row r="869" ht="14.25" customHeight="1">
      <c r="B869" s="18"/>
    </row>
    <row r="870" ht="14.25" customHeight="1">
      <c r="B870" s="18"/>
    </row>
    <row r="871" ht="14.25" customHeight="1">
      <c r="B871" s="18"/>
    </row>
    <row r="872" ht="14.25" customHeight="1">
      <c r="B872" s="18"/>
    </row>
    <row r="873" ht="14.25" customHeight="1">
      <c r="B873" s="18"/>
    </row>
    <row r="874" ht="14.25" customHeight="1">
      <c r="B874" s="18"/>
    </row>
    <row r="875" ht="14.25" customHeight="1">
      <c r="B875" s="18"/>
    </row>
    <row r="876" ht="14.25" customHeight="1">
      <c r="B876" s="18"/>
    </row>
    <row r="877" ht="14.25" customHeight="1">
      <c r="B877" s="18"/>
    </row>
    <row r="878" ht="14.25" customHeight="1">
      <c r="B878" s="18"/>
    </row>
    <row r="879" ht="14.25" customHeight="1">
      <c r="B879" s="18"/>
    </row>
    <row r="880" ht="14.25" customHeight="1">
      <c r="B880" s="18"/>
    </row>
    <row r="881" ht="14.25" customHeight="1">
      <c r="B881" s="18"/>
    </row>
    <row r="882" ht="14.25" customHeight="1">
      <c r="B882" s="18"/>
    </row>
    <row r="883" ht="14.25" customHeight="1">
      <c r="B883" s="18"/>
    </row>
    <row r="884" ht="14.25" customHeight="1">
      <c r="B884" s="18"/>
    </row>
    <row r="885" ht="14.25" customHeight="1">
      <c r="B885" s="18"/>
    </row>
    <row r="886" ht="14.25" customHeight="1">
      <c r="B886" s="18"/>
    </row>
    <row r="887" ht="14.25" customHeight="1">
      <c r="B887" s="18"/>
    </row>
    <row r="888" ht="14.25" customHeight="1">
      <c r="B888" s="18"/>
    </row>
    <row r="889" ht="14.25" customHeight="1">
      <c r="B889" s="18"/>
    </row>
    <row r="890" ht="14.25" customHeight="1">
      <c r="B890" s="18"/>
    </row>
    <row r="891" ht="14.25" customHeight="1">
      <c r="B891" s="18"/>
    </row>
    <row r="892" ht="14.25" customHeight="1">
      <c r="B892" s="18"/>
    </row>
    <row r="893" ht="14.25" customHeight="1">
      <c r="B893" s="18"/>
    </row>
    <row r="894" ht="14.25" customHeight="1">
      <c r="B894" s="18"/>
    </row>
    <row r="895" ht="14.25" customHeight="1">
      <c r="B895" s="18"/>
    </row>
    <row r="896" ht="14.25" customHeight="1">
      <c r="B896" s="18"/>
    </row>
    <row r="897" ht="14.25" customHeight="1">
      <c r="B897" s="18"/>
    </row>
    <row r="898" ht="14.25" customHeight="1">
      <c r="B898" s="18"/>
    </row>
    <row r="899" ht="14.25" customHeight="1">
      <c r="B899" s="18"/>
    </row>
    <row r="900" ht="14.25" customHeight="1">
      <c r="B900" s="18"/>
    </row>
    <row r="901" ht="14.25" customHeight="1">
      <c r="B901" s="18"/>
    </row>
    <row r="902" ht="14.25" customHeight="1">
      <c r="B902" s="18"/>
    </row>
    <row r="903" ht="14.25" customHeight="1">
      <c r="B903" s="18"/>
    </row>
    <row r="904" ht="14.25" customHeight="1">
      <c r="B904" s="18"/>
    </row>
    <row r="905" ht="14.25" customHeight="1">
      <c r="B905" s="18"/>
    </row>
    <row r="906" ht="14.25" customHeight="1">
      <c r="B906" s="18"/>
    </row>
    <row r="907" ht="14.25" customHeight="1">
      <c r="B907" s="18"/>
    </row>
    <row r="908" ht="14.25" customHeight="1">
      <c r="B908" s="18"/>
    </row>
    <row r="909" ht="14.25" customHeight="1">
      <c r="B909" s="18"/>
    </row>
    <row r="910" ht="14.25" customHeight="1">
      <c r="B910" s="18"/>
    </row>
    <row r="911" ht="14.25" customHeight="1">
      <c r="B911" s="18"/>
    </row>
    <row r="912" ht="14.25" customHeight="1">
      <c r="B912" s="18"/>
    </row>
    <row r="913" ht="14.25" customHeight="1">
      <c r="B913" s="18"/>
    </row>
    <row r="914" ht="14.25" customHeight="1">
      <c r="B914" s="18"/>
    </row>
    <row r="915" ht="14.25" customHeight="1">
      <c r="B915" s="18"/>
    </row>
    <row r="916" ht="14.25" customHeight="1">
      <c r="B916" s="18"/>
    </row>
    <row r="917" ht="14.25" customHeight="1">
      <c r="B917" s="18"/>
    </row>
    <row r="918" ht="14.25" customHeight="1">
      <c r="B918" s="18"/>
    </row>
    <row r="919" ht="14.25" customHeight="1">
      <c r="B919" s="18"/>
    </row>
    <row r="920" ht="14.25" customHeight="1">
      <c r="B920" s="18"/>
    </row>
    <row r="921" ht="14.25" customHeight="1">
      <c r="B921" s="18"/>
    </row>
    <row r="922" ht="14.25" customHeight="1">
      <c r="B922" s="18"/>
    </row>
    <row r="923" ht="14.25" customHeight="1">
      <c r="B923" s="18"/>
    </row>
    <row r="924" ht="14.25" customHeight="1">
      <c r="B924" s="18"/>
    </row>
    <row r="925" ht="14.25" customHeight="1">
      <c r="B925" s="18"/>
    </row>
    <row r="926" ht="14.25" customHeight="1">
      <c r="B926" s="18"/>
    </row>
    <row r="927" ht="14.25" customHeight="1">
      <c r="B927" s="18"/>
    </row>
    <row r="928" ht="14.25" customHeight="1">
      <c r="B928" s="18"/>
    </row>
    <row r="929" ht="14.25" customHeight="1">
      <c r="B929" s="18"/>
    </row>
    <row r="930" ht="14.25" customHeight="1">
      <c r="B930" s="18"/>
    </row>
    <row r="931" ht="14.25" customHeight="1">
      <c r="B931" s="18"/>
    </row>
    <row r="932"/>
    <row r="933"/>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2021-12-16T03:20:28Z</dcterms:created>
  <dc:creator>Amy Workman</dc:creator>
</cp:coreProperties>
</file>