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28" windowWidth="17136" windowHeight="3516" firstSheet="1" activeTab="7"/>
  </bookViews>
  <sheets>
    <sheet name="Total Operating" sheetId="1" r:id="rId1"/>
    <sheet name="Development" sheetId="2" r:id="rId2"/>
    <sheet name="Administration" sheetId="3" r:id="rId3"/>
    <sheet name="Clinic " sheetId="4" r:id="rId4"/>
    <sheet name="Education " sheetId="5" r:id="rId5"/>
    <sheet name="Expense" sheetId="6" r:id="rId6"/>
    <sheet name="Revenue" sheetId="7" r:id="rId7"/>
    <sheet name="Yr to Yr Budget Analysis Expens" sheetId="8" r:id="rId8"/>
    <sheet name="Yr to Yr Budge Analysis Revenue" sheetId="9" r:id="rId9"/>
    <sheet name="Historical Analysis" sheetId="10" state="hidden" r:id="rId10"/>
    <sheet name="Events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fn._FV" hidden="1">#NAME?</definedName>
    <definedName name="_xlfn.ANCHORARRAY" hidden="1">#NAME?</definedName>
    <definedName name="_xlnm.Print_Area" localSheetId="2">'Administration'!$A$1:$O$40</definedName>
    <definedName name="_xlnm.Print_Area" localSheetId="3">'Clinic '!$A$1:$O$37</definedName>
    <definedName name="_xlnm.Print_Area" localSheetId="1">'Development'!$A$1:$O$40</definedName>
    <definedName name="_xlnm.Print_Area" localSheetId="4">'Education '!$A$1:$O$54</definedName>
    <definedName name="_xlnm.Print_Area" localSheetId="10">'Events'!$A$1:$F$54</definedName>
    <definedName name="_xlnm.Print_Area" localSheetId="5">'Expense'!$A$1:$AA$108</definedName>
    <definedName name="_xlnm.Print_Area" localSheetId="0">'Total Operating'!$A$1:$K$38</definedName>
    <definedName name="_xlnm.Print_Area" localSheetId="7">'Yr to Yr Budget Analysis Expens'!$A$1:$N$113</definedName>
  </definedNames>
  <calcPr fullCalcOnLoad="1"/>
</workbook>
</file>

<file path=xl/comments6.xml><?xml version="1.0" encoding="utf-8"?>
<comments xmlns="http://schemas.openxmlformats.org/spreadsheetml/2006/main">
  <authors>
    <author>Mary Gates</author>
  </authors>
  <commentList>
    <comment ref="B26" authorId="0">
      <text>
        <r>
          <rPr>
            <b/>
            <sz val="9"/>
            <rFont val="Tahoma"/>
            <family val="2"/>
          </rPr>
          <t>Mary Gates:</t>
        </r>
        <r>
          <rPr>
            <sz val="9"/>
            <rFont val="Tahoma"/>
            <family val="2"/>
          </rPr>
          <t xml:space="preserve">
Cyber liability D&amp;O
</t>
        </r>
      </text>
    </comment>
    <comment ref="M26" authorId="0">
      <text>
        <r>
          <rPr>
            <b/>
            <sz val="9"/>
            <rFont val="Tahoma"/>
            <family val="2"/>
          </rPr>
          <t>Mary Gates:</t>
        </r>
        <r>
          <rPr>
            <sz val="9"/>
            <rFont val="Tahoma"/>
            <family val="2"/>
          </rPr>
          <t xml:space="preserve">
D &amp; O  Liability
</t>
        </r>
      </text>
    </comment>
    <comment ref="F26" authorId="0">
      <text>
        <r>
          <rPr>
            <b/>
            <sz val="9"/>
            <rFont val="Tahoma"/>
            <family val="2"/>
          </rPr>
          <t>Mary Gates:</t>
        </r>
        <r>
          <rPr>
            <sz val="9"/>
            <rFont val="Tahoma"/>
            <family val="2"/>
          </rPr>
          <t xml:space="preserve">
umbrella policy
</t>
        </r>
      </text>
    </comment>
    <comment ref="H26" authorId="0">
      <text>
        <r>
          <rPr>
            <b/>
            <sz val="9"/>
            <rFont val="Tahoma"/>
            <family val="2"/>
          </rPr>
          <t>Mary Gates:</t>
        </r>
        <r>
          <rPr>
            <sz val="9"/>
            <rFont val="Tahoma"/>
            <family val="2"/>
          </rPr>
          <t xml:space="preserve">
non profit package
</t>
        </r>
      </text>
    </comment>
    <comment ref="B58" authorId="0">
      <text>
        <r>
          <rPr>
            <b/>
            <sz val="9"/>
            <rFont val="Tahoma"/>
            <family val="2"/>
          </rPr>
          <t>Mary Gates:</t>
        </r>
        <r>
          <rPr>
            <sz val="9"/>
            <rFont val="Tahoma"/>
            <family val="2"/>
          </rPr>
          <t xml:space="preserve">
hi mama
</t>
        </r>
      </text>
    </comment>
  </commentList>
</comments>
</file>

<file path=xl/sharedStrings.xml><?xml version="1.0" encoding="utf-8"?>
<sst xmlns="http://schemas.openxmlformats.org/spreadsheetml/2006/main" count="1697" uniqueCount="492">
  <si>
    <t xml:space="preserve">High Hopes Inc. </t>
  </si>
  <si>
    <t>Total Operating Budget</t>
  </si>
  <si>
    <t>Revenues</t>
  </si>
  <si>
    <t>Expenses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</si>
  <si>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</si>
  <si>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</si>
  <si>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</si>
  <si>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</si>
  <si>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</si>
  <si>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</si>
  <si>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</si>
  <si>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</si>
  <si>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</si>
  <si>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</si>
  <si>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</si>
  <si>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</si>
  <si>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Comments</t>
  </si>
  <si>
    <t>Registration Fees</t>
  </si>
  <si>
    <t>Benefits</t>
  </si>
  <si>
    <t>Education Budget</t>
  </si>
  <si>
    <t>Total Education Revenue</t>
  </si>
  <si>
    <t>Education Revenue</t>
  </si>
  <si>
    <t>Clinical Revenue</t>
  </si>
  <si>
    <t>Administrative Budget</t>
  </si>
  <si>
    <t>Clinical Budget</t>
  </si>
  <si>
    <t>Copier Rental</t>
  </si>
  <si>
    <t>Office Supplies</t>
  </si>
  <si>
    <t>Payroll Taxes</t>
  </si>
  <si>
    <t>Clinical Expenses</t>
  </si>
  <si>
    <t>Total Revenue</t>
  </si>
  <si>
    <t>Education Expenses</t>
  </si>
  <si>
    <t>Administration Expenses</t>
  </si>
  <si>
    <t>Total Expenses</t>
  </si>
  <si>
    <t>Total Revenues</t>
  </si>
  <si>
    <t>2007 - 2008</t>
  </si>
  <si>
    <t>2007-2008</t>
  </si>
  <si>
    <t>Administrative Expense</t>
  </si>
  <si>
    <t>Interest Expense</t>
  </si>
  <si>
    <t>Late Fees</t>
  </si>
  <si>
    <t>Telephone, Internet, &amp; E-mail</t>
  </si>
  <si>
    <t>Postage, Shipping &amp; Delivery</t>
  </si>
  <si>
    <t>Printing Copying</t>
  </si>
  <si>
    <t>Equipment &amp; Computer Maintenance</t>
  </si>
  <si>
    <t>Worker's Compensation Insurance</t>
  </si>
  <si>
    <t>Insurance - Property</t>
  </si>
  <si>
    <t>Marketing/Advertising Expense</t>
  </si>
  <si>
    <t xml:space="preserve">Licenses </t>
  </si>
  <si>
    <t xml:space="preserve">Membership Dues </t>
  </si>
  <si>
    <t>Building Repairs &amp; Maintenance</t>
  </si>
  <si>
    <t>Facility Cleaning &amp; Supplies</t>
  </si>
  <si>
    <t>Bank Fees</t>
  </si>
  <si>
    <t>Credit Card Fees</t>
  </si>
  <si>
    <t>Tuition Express Fee</t>
  </si>
  <si>
    <t>Staff Development</t>
  </si>
  <si>
    <t>Admin Staff Training</t>
  </si>
  <si>
    <t>Board Development</t>
  </si>
  <si>
    <t>Therapy Supplies Sold</t>
  </si>
  <si>
    <t>Giving on Green</t>
  </si>
  <si>
    <t>Title Sponsor</t>
  </si>
  <si>
    <t>Birdie Sponsor</t>
  </si>
  <si>
    <t>Contest Sponsor</t>
  </si>
  <si>
    <t>Hole Sponsor</t>
  </si>
  <si>
    <t>Entry Fees</t>
  </si>
  <si>
    <t>Mulligan &amp; Putting</t>
  </si>
  <si>
    <t xml:space="preserve">Hats Off </t>
  </si>
  <si>
    <t>Total Profit/Loss</t>
  </si>
  <si>
    <t xml:space="preserve">Hats off </t>
  </si>
  <si>
    <t>Operational  Income/Loss</t>
  </si>
  <si>
    <t>Billing Expense</t>
  </si>
  <si>
    <t>High Hopes Inc.</t>
  </si>
  <si>
    <t xml:space="preserve">Education </t>
  </si>
  <si>
    <t>Other Tuition</t>
  </si>
  <si>
    <t>Sibling Discounts</t>
  </si>
  <si>
    <t>Total Education</t>
  </si>
  <si>
    <t>Clinical</t>
  </si>
  <si>
    <t>Occupational</t>
  </si>
  <si>
    <t>Physical</t>
  </si>
  <si>
    <t>Speech</t>
  </si>
  <si>
    <t>Contractuals</t>
  </si>
  <si>
    <t>Listening Therapy</t>
  </si>
  <si>
    <t>Restricted Individual</t>
  </si>
  <si>
    <t>Unrestricted Individual</t>
  </si>
  <si>
    <t>Restricted Business</t>
  </si>
  <si>
    <t>Unrestricted Business</t>
  </si>
  <si>
    <t>Restricted Grants</t>
  </si>
  <si>
    <t>Unrestricted Grants</t>
  </si>
  <si>
    <t>United Way</t>
  </si>
  <si>
    <t>Fund Raisers</t>
  </si>
  <si>
    <t>Other Income</t>
  </si>
  <si>
    <t xml:space="preserve">July </t>
  </si>
  <si>
    <t>YTD Total</t>
  </si>
  <si>
    <t>Interest &amp; Dividend</t>
  </si>
  <si>
    <t>Total Other Income</t>
  </si>
  <si>
    <t>Administrative</t>
  </si>
  <si>
    <t>Total</t>
  </si>
  <si>
    <t>Administrative Salaries</t>
  </si>
  <si>
    <t>Total Administrative</t>
  </si>
  <si>
    <t>Education</t>
  </si>
  <si>
    <t>August</t>
  </si>
  <si>
    <t>Education Training</t>
  </si>
  <si>
    <t>Clinical Salary</t>
  </si>
  <si>
    <t>Contract Labor - Clinical</t>
  </si>
  <si>
    <t>Clinical Supplies</t>
  </si>
  <si>
    <t>Clinical Staff Training</t>
  </si>
  <si>
    <t>Total Clinical</t>
  </si>
  <si>
    <t>Fundraising</t>
  </si>
  <si>
    <t>Hats Off</t>
  </si>
  <si>
    <t>Giving on the Green</t>
  </si>
  <si>
    <t>Total Fundraising</t>
  </si>
  <si>
    <t>Expense Budget</t>
  </si>
  <si>
    <t>Revenue Budget</t>
  </si>
  <si>
    <t>YTD Budget</t>
  </si>
  <si>
    <t>Insurance - Liability</t>
  </si>
  <si>
    <t>Clinical Benefits</t>
  </si>
  <si>
    <t>Other Revenue</t>
  </si>
  <si>
    <t>Sept YTD</t>
  </si>
  <si>
    <t>Oct YTD</t>
  </si>
  <si>
    <t>Nov YTD</t>
  </si>
  <si>
    <t>Dec YTD</t>
  </si>
  <si>
    <t>Jan YTD</t>
  </si>
  <si>
    <t>Feb YTD</t>
  </si>
  <si>
    <t>Mar YTD</t>
  </si>
  <si>
    <t>Apr YTD</t>
  </si>
  <si>
    <t>May YTD</t>
  </si>
  <si>
    <t>June YTD</t>
  </si>
  <si>
    <t>July YTD</t>
  </si>
  <si>
    <t>Aug YTD</t>
  </si>
  <si>
    <t>Total FR &amp; Donations</t>
  </si>
  <si>
    <t>Clinical Taxes</t>
  </si>
  <si>
    <t xml:space="preserve"> </t>
  </si>
  <si>
    <t>Comment</t>
  </si>
  <si>
    <t>Difference</t>
  </si>
  <si>
    <t xml:space="preserve">Expenses </t>
  </si>
  <si>
    <t>Clinic</t>
  </si>
  <si>
    <t>Strings &amp; Stories</t>
  </si>
  <si>
    <t>Yr to Yr</t>
  </si>
  <si>
    <t>Adm Profit/ Loss</t>
  </si>
  <si>
    <t>Clinic Profit/ Loss</t>
  </si>
  <si>
    <t>Educ Profit/ Loss</t>
  </si>
  <si>
    <t>PY</t>
  </si>
  <si>
    <t>Operating Budget</t>
  </si>
  <si>
    <t>Total Budget</t>
  </si>
  <si>
    <t xml:space="preserve">Total Fundraising </t>
  </si>
  <si>
    <t>Other Events</t>
  </si>
  <si>
    <t>Gifts in Kind</t>
  </si>
  <si>
    <t>Total  Budget</t>
  </si>
  <si>
    <t>Corporate Match</t>
  </si>
  <si>
    <t>Memorial &amp; Honorariums</t>
  </si>
  <si>
    <t>Raintree Expense</t>
  </si>
  <si>
    <t>Bad Debt Expense</t>
  </si>
  <si>
    <t>Clinic Bad Debt Expense</t>
  </si>
  <si>
    <t>Fund Profit/Loss</t>
  </si>
  <si>
    <t>Bad Debt Expense-Clinical</t>
  </si>
  <si>
    <t>Depreciation</t>
  </si>
  <si>
    <t xml:space="preserve">Total </t>
  </si>
  <si>
    <t>401 K Administration Fees</t>
  </si>
  <si>
    <t>Community Health</t>
  </si>
  <si>
    <t>Restricted Scholarships</t>
  </si>
  <si>
    <t>401k Administration</t>
  </si>
  <si>
    <t>Occupancy Expense</t>
  </si>
  <si>
    <t>Electric</t>
  </si>
  <si>
    <t>Water</t>
  </si>
  <si>
    <t>Waste Management</t>
  </si>
  <si>
    <t>Landscape</t>
  </si>
  <si>
    <t>Fire and Burgular Alarm</t>
  </si>
  <si>
    <t>Occupancy</t>
  </si>
  <si>
    <t>LOC Interest Expense</t>
  </si>
  <si>
    <t xml:space="preserve">Clinic Occupancy </t>
  </si>
  <si>
    <t>Total Occupancy</t>
  </si>
  <si>
    <t>Administrative Occupancy</t>
  </si>
  <si>
    <t>See Roster</t>
  </si>
  <si>
    <t>0-30 Tuition (ITERS)</t>
  </si>
  <si>
    <t>31  up Tuition (ECERS)</t>
  </si>
  <si>
    <t>Clinic Occupancy</t>
  </si>
  <si>
    <t>Mortgage Expense</t>
  </si>
  <si>
    <t>See Salary Worksheet</t>
  </si>
  <si>
    <t>Professional Fees</t>
  </si>
  <si>
    <t>Occupancy  Details</t>
  </si>
  <si>
    <t>Financial Aid</t>
  </si>
  <si>
    <t>Development Exp.</t>
  </si>
  <si>
    <t>Development Rev</t>
  </si>
  <si>
    <t xml:space="preserve">PY </t>
  </si>
  <si>
    <t>Technology Gift in Kind</t>
  </si>
  <si>
    <t>Collection/Audit Fees</t>
  </si>
  <si>
    <t>PY restricted monies still left</t>
  </si>
  <si>
    <t>Professional Fees (LBMC)</t>
  </si>
  <si>
    <t>Technology GIK</t>
  </si>
  <si>
    <t>High Hopes &amp; Hops</t>
  </si>
  <si>
    <t>Camps</t>
  </si>
  <si>
    <t xml:space="preserve">Therapy </t>
  </si>
  <si>
    <t>Family Services</t>
  </si>
  <si>
    <t>Speech/Feed</t>
  </si>
  <si>
    <t>Total Clinic Revenue</t>
  </si>
  <si>
    <t>Development</t>
  </si>
  <si>
    <t>Development Budget</t>
  </si>
  <si>
    <t>Mortgage Interest Exp.</t>
  </si>
  <si>
    <t>Fire &amp; Burglar Alarm</t>
  </si>
  <si>
    <t>General Development</t>
  </si>
  <si>
    <t>Development Salaries</t>
  </si>
  <si>
    <t>Development Benefits</t>
  </si>
  <si>
    <t>Development Taxes</t>
  </si>
  <si>
    <t>Development Occupancy</t>
  </si>
  <si>
    <t>Development Revenue</t>
  </si>
  <si>
    <t>Development Expense</t>
  </si>
  <si>
    <t>Bank and Other Fees</t>
  </si>
  <si>
    <t>?? Other Event</t>
  </si>
  <si>
    <t>Legal/Audit Fees/Collection Fees</t>
  </si>
  <si>
    <t>Administrative Staff Train</t>
  </si>
  <si>
    <t>Divided among departments based on sq ft</t>
  </si>
  <si>
    <t>2018-2019</t>
  </si>
  <si>
    <t>Preschool</t>
  </si>
  <si>
    <t>Kindergarten</t>
  </si>
  <si>
    <t>Therapy</t>
  </si>
  <si>
    <t>Preschool Revenue</t>
  </si>
  <si>
    <t>Preschool Expense</t>
  </si>
  <si>
    <t>Kindergarten Expense</t>
  </si>
  <si>
    <t>Kindergarten Revenue</t>
  </si>
  <si>
    <t>Kindergarten Profit/Loss</t>
  </si>
  <si>
    <t>Total Kindergarten</t>
  </si>
  <si>
    <t>Tuition</t>
  </si>
  <si>
    <t>Supply Fees</t>
  </si>
  <si>
    <t>Summer Fees</t>
  </si>
  <si>
    <t>Salary</t>
  </si>
  <si>
    <t>Taxes</t>
  </si>
  <si>
    <t>Supplies</t>
  </si>
  <si>
    <t>Staff Training</t>
  </si>
  <si>
    <t>Therapy Revenue</t>
  </si>
  <si>
    <t>Total Therapy Revenue</t>
  </si>
  <si>
    <t>Therapy Expense</t>
  </si>
  <si>
    <t>Total Therapy Expense</t>
  </si>
  <si>
    <t>Family Service Salary</t>
  </si>
  <si>
    <t>Family Service Benefits</t>
  </si>
  <si>
    <t>Family Service Taxes</t>
  </si>
  <si>
    <t>Family Service Occupancy</t>
  </si>
  <si>
    <t>Clinical Profit/Loss</t>
  </si>
  <si>
    <t>Total Preschool Revenue</t>
  </si>
  <si>
    <t>Total Development Revenue</t>
  </si>
  <si>
    <t>Total Development Expense</t>
  </si>
  <si>
    <t>Facilities Salaries</t>
  </si>
  <si>
    <t>Facility Benefits</t>
  </si>
  <si>
    <t>Facility Taxes</t>
  </si>
  <si>
    <t>Facilities Benefits</t>
  </si>
  <si>
    <t>Facilities Taxes</t>
  </si>
  <si>
    <t>Other Special Event</t>
  </si>
  <si>
    <t>Equipment &amp; Computers</t>
  </si>
  <si>
    <t>Family Salaries</t>
  </si>
  <si>
    <t>Family Benefits</t>
  </si>
  <si>
    <t>Family Taxes</t>
  </si>
  <si>
    <t>Family Occupancy</t>
  </si>
  <si>
    <t>Other FS Expenses</t>
  </si>
  <si>
    <t>Preschool Salary</t>
  </si>
  <si>
    <t>Preschool Benefits</t>
  </si>
  <si>
    <t>Preschool Taxes</t>
  </si>
  <si>
    <t xml:space="preserve">Preschool Occupancy </t>
  </si>
  <si>
    <t>Preschool Supplies</t>
  </si>
  <si>
    <t>Total Preschool</t>
  </si>
  <si>
    <t>Kindergarten Salaries</t>
  </si>
  <si>
    <t>Kindegarten Benefits</t>
  </si>
  <si>
    <t>Kindergarten Taxes</t>
  </si>
  <si>
    <t>Kindergarten Occupancy</t>
  </si>
  <si>
    <t>Kindergarten Supplies</t>
  </si>
  <si>
    <t>Kindergarten Curriculum</t>
  </si>
  <si>
    <t>Kindergarten Library</t>
  </si>
  <si>
    <t>Kin Computer &amp; Equipment</t>
  </si>
  <si>
    <t>Computer &amp; Equipment</t>
  </si>
  <si>
    <t>Preschool Comp &amp; Equip</t>
  </si>
  <si>
    <t>Administration</t>
  </si>
  <si>
    <t>Preschool Bad Debts</t>
  </si>
  <si>
    <t>Kind Bad Debts</t>
  </si>
  <si>
    <t>Other Fees</t>
  </si>
  <si>
    <t>capital</t>
  </si>
  <si>
    <t>Kindergarten Training</t>
  </si>
  <si>
    <t>Computers &amp; Equipment</t>
  </si>
  <si>
    <t>Total Development</t>
  </si>
  <si>
    <t>Preschool Occupancy</t>
  </si>
  <si>
    <t>Preschool Training</t>
  </si>
  <si>
    <t>Educational</t>
  </si>
  <si>
    <t>Total Educational Expense</t>
  </si>
  <si>
    <t>`</t>
  </si>
  <si>
    <t>Total Clinical Services</t>
  </si>
  <si>
    <t>Public Relations</t>
  </si>
  <si>
    <t>4% of occupancy</t>
  </si>
  <si>
    <t>3% of occupancy</t>
  </si>
  <si>
    <t>Other Camps</t>
  </si>
  <si>
    <t>Pediatric Edge</t>
  </si>
  <si>
    <t>Seminars and Screenings</t>
  </si>
  <si>
    <t>Screening &amp; Seminars</t>
  </si>
  <si>
    <t>Ped Edge</t>
  </si>
  <si>
    <t>8 classes of 7 kids @ 125</t>
  </si>
  <si>
    <t>deferred</t>
  </si>
  <si>
    <t>Screenings &amp; Seminars</t>
  </si>
  <si>
    <t>Computer &amp; Equip</t>
  </si>
  <si>
    <t>PED Expense</t>
  </si>
  <si>
    <t>Capital/Accrual</t>
  </si>
  <si>
    <t>Budget 19-20</t>
  </si>
  <si>
    <t>Matching Gifts</t>
  </si>
  <si>
    <t>Memorials/ Honorariums</t>
  </si>
  <si>
    <t xml:space="preserve">Community Health </t>
  </si>
  <si>
    <t>In-Kind Donations</t>
  </si>
  <si>
    <t>Restricted Scholarship</t>
  </si>
  <si>
    <t>Total Contribution</t>
  </si>
  <si>
    <t xml:space="preserve">Therapy  </t>
  </si>
  <si>
    <t>Contractuals/Bad Debts</t>
  </si>
  <si>
    <t>Listening &amp; Music Therapy</t>
  </si>
  <si>
    <t>DevelUP Edge</t>
  </si>
  <si>
    <t>Other Family Services</t>
  </si>
  <si>
    <t>Total Clinical Revenue</t>
  </si>
  <si>
    <t>Class 2</t>
  </si>
  <si>
    <t>Class 5</t>
  </si>
  <si>
    <t>Class 7</t>
  </si>
  <si>
    <t>Capital</t>
  </si>
  <si>
    <t>Capital Campaign Employee</t>
  </si>
  <si>
    <t>Capital Campaign Board</t>
  </si>
  <si>
    <t>Capital Campaign Individual</t>
  </si>
  <si>
    <t>Capital Campaign Business</t>
  </si>
  <si>
    <t>Capital Campaign Foundation &amp; Grants</t>
  </si>
  <si>
    <t>Captial Campaign - Memorial &amp; Honors</t>
  </si>
  <si>
    <t>Capital Campaign - Parent</t>
  </si>
  <si>
    <t>Captial Campaign - Matching Gift</t>
  </si>
  <si>
    <t>Capital Campaign - Gifts in Kind</t>
  </si>
  <si>
    <t>Capital Interest</t>
  </si>
  <si>
    <t>Capital Fundraiser</t>
  </si>
  <si>
    <t>2016-2017</t>
  </si>
  <si>
    <t>2017-2018</t>
  </si>
  <si>
    <t>Class 1 - Ladybug</t>
  </si>
  <si>
    <t>Class 3 - Bumblebee</t>
  </si>
  <si>
    <t>Class 4 - Inchworm</t>
  </si>
  <si>
    <t>Class 6 - Caterpillar</t>
  </si>
  <si>
    <t>Class 8 - Butterfly</t>
  </si>
  <si>
    <t>Class 9 - Dragonfly</t>
  </si>
  <si>
    <t>Class 10 - Firefly</t>
  </si>
  <si>
    <t>Class 11 - Grasshopper</t>
  </si>
  <si>
    <t>Special Fundraising Event</t>
  </si>
  <si>
    <t>General Development Expense</t>
  </si>
  <si>
    <t>Gifts in kind</t>
  </si>
  <si>
    <t>Bank/E-check and Financial Fees</t>
  </si>
  <si>
    <t>Payroll &amp; HR Fees</t>
  </si>
  <si>
    <t>Legal/Audit/Collection Fees</t>
  </si>
  <si>
    <t>401k Administration Fees</t>
  </si>
  <si>
    <t>Admin Benefits</t>
  </si>
  <si>
    <t>Admin Payroll Tax</t>
  </si>
  <si>
    <t>Admin Occupancy</t>
  </si>
  <si>
    <t>Therapy Salary</t>
  </si>
  <si>
    <t>Therapy Benefits</t>
  </si>
  <si>
    <t>Therapy Taxes</t>
  </si>
  <si>
    <t>Therapy Occupancy</t>
  </si>
  <si>
    <t>Therapy Supplies</t>
  </si>
  <si>
    <t>Therapy Staff Training</t>
  </si>
  <si>
    <t xml:space="preserve">Family Services </t>
  </si>
  <si>
    <t>PreSchool Occupancy</t>
  </si>
  <si>
    <t>Preschool Computer &amp; Equip</t>
  </si>
  <si>
    <t>Preschool Bad Debt</t>
  </si>
  <si>
    <t>Kin Bad Debts</t>
  </si>
  <si>
    <t>Kin Training</t>
  </si>
  <si>
    <t>Occupancy Expenses</t>
  </si>
  <si>
    <t>Facilities Salary</t>
  </si>
  <si>
    <t>Historical Revenue Analysis</t>
  </si>
  <si>
    <t>Deferred Income</t>
  </si>
  <si>
    <t>Historical Expense Analysis</t>
  </si>
  <si>
    <t>audit adj</t>
  </si>
  <si>
    <t>16-17 %</t>
  </si>
  <si>
    <t>17-18%</t>
  </si>
  <si>
    <t>Fundraising Salaries</t>
  </si>
  <si>
    <t>Fundraising Benefits</t>
  </si>
  <si>
    <t>Fundraising Taxes</t>
  </si>
  <si>
    <t>Fundraising Occupancy</t>
  </si>
  <si>
    <t>LBMC Fees</t>
  </si>
  <si>
    <t>Family Services Expense</t>
  </si>
  <si>
    <t>Education Salary</t>
  </si>
  <si>
    <t>Education Benefits</t>
  </si>
  <si>
    <t>Education Taxes</t>
  </si>
  <si>
    <t>School Occupancy</t>
  </si>
  <si>
    <t>Education Supplies</t>
  </si>
  <si>
    <t>Bad Debt Expense-Education</t>
  </si>
  <si>
    <t>May YTD 17-18</t>
  </si>
  <si>
    <t>May YTD 16-17</t>
  </si>
  <si>
    <t>Roster</t>
  </si>
  <si>
    <t>Guidestar and training for Cheryl increased over summer months in 16-17</t>
  </si>
  <si>
    <t>71% in 16/17 if remove trip and tv</t>
  </si>
  <si>
    <t>10% of occupancy</t>
  </si>
  <si>
    <t>Financial Aid $ not already raised</t>
  </si>
  <si>
    <t>PY +est for summer</t>
  </si>
  <si>
    <t>Preschool Profit/Loss</t>
  </si>
  <si>
    <t>Tuition Express</t>
  </si>
  <si>
    <t>Sibling Discount</t>
  </si>
  <si>
    <t>Clinc Camps</t>
  </si>
  <si>
    <t>based on 18-19</t>
  </si>
  <si>
    <t>2020-2021</t>
  </si>
  <si>
    <t>Actutal 19-20</t>
  </si>
  <si>
    <t>Budget 20-21</t>
  </si>
  <si>
    <t>37% of occupancy</t>
  </si>
  <si>
    <t>46% of occupancy</t>
  </si>
  <si>
    <t>Training</t>
  </si>
  <si>
    <t>Actual 19-20</t>
  </si>
  <si>
    <t xml:space="preserve">est </t>
  </si>
  <si>
    <t>monthly + 1000 for Inetco</t>
  </si>
  <si>
    <t>est on higher of last 2 FY</t>
  </si>
  <si>
    <t>monthly + 2 snow events+ 1 other event</t>
  </si>
  <si>
    <t>avg on last 6 months bills</t>
  </si>
  <si>
    <t>Breakfast</t>
  </si>
  <si>
    <t>PY+ $100</t>
  </si>
  <si>
    <t>Prior event</t>
  </si>
  <si>
    <t>Prior event +</t>
  </si>
  <si>
    <t>not scheduled at this time.</t>
  </si>
  <si>
    <t>est based on PY and PPY</t>
  </si>
  <si>
    <t>Other Family Service Income</t>
  </si>
  <si>
    <t>PY &amp; PPY averaged</t>
  </si>
  <si>
    <t>PY &amp; PPY averaged less outliers in each year</t>
  </si>
  <si>
    <t>est on 2 PY's</t>
  </si>
  <si>
    <t>Community Relations</t>
  </si>
  <si>
    <t>based on PY</t>
  </si>
  <si>
    <t>average + LOC renewal + square for fundraisers</t>
  </si>
  <si>
    <t xml:space="preserve">Py average + </t>
  </si>
  <si>
    <t>PY &amp; PPY</t>
  </si>
  <si>
    <t>based on PY audit</t>
  </si>
  <si>
    <t>est based on CY and PY</t>
  </si>
  <si>
    <t>est based on PY</t>
  </si>
  <si>
    <t>Any replacement equipment will come from grant</t>
  </si>
  <si>
    <t>estimate 10 registrations</t>
  </si>
  <si>
    <t>Roster est 10 for next year</t>
  </si>
  <si>
    <t>Goal for camp</t>
  </si>
  <si>
    <t>2 golf tournaments?</t>
  </si>
  <si>
    <t>bigger venue</t>
  </si>
  <si>
    <t xml:space="preserve">breakfast not in budget last yr.  </t>
  </si>
  <si>
    <t>???</t>
  </si>
  <si>
    <t>raises</t>
  </si>
  <si>
    <t xml:space="preserve">GIK </t>
  </si>
  <si>
    <t>lost positions</t>
  </si>
  <si>
    <t>raises &amp; emma working camp</t>
  </si>
  <si>
    <t>grants</t>
  </si>
  <si>
    <t>avg of PY &amp; PPY</t>
  </si>
  <si>
    <t>est cash based on PY &amp; PPY</t>
  </si>
  <si>
    <t>bassed on Rest account only</t>
  </si>
  <si>
    <t>Actual 18-19</t>
  </si>
  <si>
    <t xml:space="preserve">Occupancy </t>
  </si>
  <si>
    <t>typically no bad debts</t>
  </si>
  <si>
    <t>18-19 didn't have full Dir Salary</t>
  </si>
  <si>
    <t>2 Golf Tournaments??</t>
  </si>
  <si>
    <t>event changed in 19-20</t>
  </si>
  <si>
    <t>capital lease @ 336 a month</t>
  </si>
  <si>
    <t>avg of PY &amp; PPY less big donations</t>
  </si>
  <si>
    <t>Neither yr full yr of teachers</t>
  </si>
  <si>
    <t>more on benefits</t>
  </si>
  <si>
    <t>*</t>
  </si>
  <si>
    <t>security cost in 18-19</t>
  </si>
  <si>
    <t>took out large WIFI charge from 18-19</t>
  </si>
  <si>
    <t>put some extra money in for contrac help</t>
  </si>
  <si>
    <t>one charge can go to excellence</t>
  </si>
  <si>
    <t>17-18 had equalization charge</t>
  </si>
  <si>
    <t>CC fees lower in 18-19 because lack of Fundraisers</t>
  </si>
  <si>
    <t>regular audit fee + 2000 in legal</t>
  </si>
  <si>
    <t>Collection/Audit Fees/Legal</t>
  </si>
  <si>
    <t>any training will come from Excellence</t>
  </si>
  <si>
    <t>19/20 end up 220 + Adm only took 1/2 of Karen</t>
  </si>
  <si>
    <t>PY + 200</t>
  </si>
  <si>
    <t>22k right now in 18-19</t>
  </si>
  <si>
    <t>PY &amp; PPY + $ 3800 for contract work</t>
  </si>
  <si>
    <t>Summer Camp</t>
  </si>
  <si>
    <t>Contractuals           $ 1652775</t>
  </si>
  <si>
    <t>PY + increase in elevator charge</t>
  </si>
  <si>
    <t xml:space="preserve"> includes Hi Mama &amp; My Procare &amp; recurring apple </t>
  </si>
  <si>
    <t xml:space="preserve">Hi Mama, 3 doxy me to March and apple </t>
  </si>
  <si>
    <t xml:space="preserve">grant </t>
  </si>
  <si>
    <t>supper club cost</t>
  </si>
  <si>
    <t>2700 in scholar givene but have rest money</t>
  </si>
  <si>
    <t>grant monies for $500</t>
  </si>
  <si>
    <t>use grant monies</t>
  </si>
  <si>
    <t xml:space="preserve">PY  </t>
  </si>
  <si>
    <t>zero's out with expense</t>
  </si>
  <si>
    <t>Zero out with revenue</t>
  </si>
  <si>
    <t>est based on potential LOC needs</t>
  </si>
  <si>
    <t>est based on PY and PPY + supper club</t>
  </si>
  <si>
    <t xml:space="preserve"> use grant monies</t>
  </si>
  <si>
    <t>all potential BD accounts written off in 19-20</t>
  </si>
  <si>
    <t>est  based on 100k  @ 6% and  TEIS at lower</t>
  </si>
  <si>
    <t>PY all other monies to come from grants</t>
  </si>
  <si>
    <t>Consider with cash number</t>
  </si>
  <si>
    <t>GIK</t>
  </si>
  <si>
    <t>contract</t>
  </si>
  <si>
    <t>see in tech GIK</t>
  </si>
  <si>
    <t>supper club expense</t>
  </si>
  <si>
    <t>community breakfast</t>
  </si>
  <si>
    <t>auction only</t>
  </si>
  <si>
    <t>avg years</t>
  </si>
  <si>
    <t xml:space="preserve"> will be recorded up in GIK</t>
  </si>
  <si>
    <t>covid</t>
  </si>
  <si>
    <t>family services gone occup split with school</t>
  </si>
  <si>
    <t>est more volume</t>
  </si>
  <si>
    <t>other</t>
  </si>
  <si>
    <t>will use grant monies</t>
  </si>
  <si>
    <t>no more PRN</t>
  </si>
  <si>
    <t>actual missing Aug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</si>
</sst>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_);\(0\)"/>
    <numFmt numFmtId="167" formatCode="&quot;$&quot;#,##0"/>
    <numFmt numFmtId="168" formatCode="[$-409]mmmm\ d\,\ yyyy;@"/>
    <numFmt numFmtId="169" formatCode="&quot;$&quot;#,##0.0_);\(&quot;$&quot;#,##0.0\)"/>
    <numFmt numFmtId="170" formatCode="&quot;$&quot;#,##0.00"/>
    <numFmt numFmtId="171" formatCode="&quot;$&quot;#,##0.0"/>
    <numFmt numFmtId="172" formatCode="0_);[Red]\(0\)"/>
    <numFmt numFmtId="173" formatCode="&quot;$&quot;#,##0.00;[Red]&quot;$&quot;#,##0.00"/>
    <numFmt numFmtId="174" formatCode="&quot;$&quot;#,##0.0;[Red]&quot;$&quot;#,##0.0"/>
    <numFmt numFmtId="175" formatCode="&quot;$&quot;#,##0;[Red]&quot;$&quot;#,##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409]h:mm:ss\ AM/PM"/>
    <numFmt numFmtId="179" formatCode="_(&quot;$&quot;* #,##0.00_);[Red]_(&quot;$&quot;* \(#,##0.00\);_(&quot;$&quot;* &quot;-&quot;??_);_(@_)"/>
    <numFmt numFmtId="180" formatCode="_(&quot;$&quot;* #,##0_);[Red]_(&quot;$&quot;* \(#,##0\);_(&quot;$&quot;* &quot;-&quot;_);_(@_)"/>
    <numFmt numFmtId="181" formatCode="_(&quot;$&quot;* #,##0_);[Red]_(&quot;$&quot;* \(#,##0\);_(&quot;$&quot;* &quot;-&quot;??_);_(@_)"/>
    <numFmt numFmtId="182" formatCode="_(&quot;$&quot;* #,##0.0_);[Red]_(&quot;$&quot;* \(#,##0.0\);_(&quot;$&quot;* &quot;-&quot;??_);_(@_)"/>
    <numFmt numFmtId="183" formatCode="_(&quot;$&quot;* #,##0.0_);_(&quot;$&quot;* \(#,##0.0\);_(&quot;$&quot;* &quot;-&quot;?_);_(@_)"/>
    <numFmt numFmtId="184" formatCode="_(&quot;$&quot;* #,##0.000_);_(&quot;$&quot;* \(#,##0.000\);_(&quot;$&quot;* &quot;-&quot;???_);_(@_)"/>
    <numFmt numFmtId="185" formatCode="_(* #,##0.0_);_(* \(#,##0.0\);_(* &quot;-&quot;_);_(@_)"/>
    <numFmt numFmtId="186" formatCode="[$-409]dddd\,\ mmmm\ d\,\ yyyy"/>
    <numFmt numFmtId="187" formatCode="_(&quot;$&quot;* #,##0.0000_);_(&quot;$&quot;* \(#,##0.0000\);_(&quot;$&quot;* &quot;-&quot;????_);_(@_)"/>
  </numFmts>
  <fonts count="6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b/>
      <sz val="11"/>
      <color indexed="26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 tint="0.15000000596046448"/>
      <name val="Arial"/>
      <family val="2"/>
    </font>
    <font>
      <b/>
      <sz val="11"/>
      <color theme="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04998999834060669"/>
      <name val="Arial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 horizontal="left" wrapText="1"/>
    </xf>
    <xf numFmtId="43" fontId="2" fillId="0" borderId="0" xfId="0" applyNumberFormat="1" applyFont="1" applyAlignment="1">
      <alignment horizontal="left" wrapText="1"/>
    </xf>
    <xf numFmtId="43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37" fontId="2" fillId="0" borderId="0" xfId="0" applyNumberFormat="1" applyFont="1" applyAlignment="1">
      <alignment vertical="top" wrapText="1"/>
    </xf>
    <xf numFmtId="37" fontId="1" fillId="0" borderId="0" xfId="0" applyNumberFormat="1" applyFont="1" applyAlignment="1">
      <alignment horizontal="center" vertical="top" wrapText="1"/>
    </xf>
    <xf numFmtId="37" fontId="0" fillId="0" borderId="0" xfId="0" applyNumberFormat="1" applyAlignment="1">
      <alignment vertical="top" wrapText="1"/>
    </xf>
    <xf numFmtId="37" fontId="1" fillId="0" borderId="0" xfId="0" applyNumberFormat="1" applyFont="1" applyAlignment="1">
      <alignment vertical="top" wrapText="1"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38" fontId="2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6" fontId="2" fillId="0" borderId="0" xfId="0" applyNumberFormat="1" applyFont="1" applyAlignment="1">
      <alignment/>
    </xf>
    <xf numFmtId="6" fontId="1" fillId="0" borderId="0" xfId="0" applyNumberFormat="1" applyFont="1" applyAlignment="1">
      <alignment horizontal="center"/>
    </xf>
    <xf numFmtId="6" fontId="1" fillId="0" borderId="0" xfId="0" applyNumberFormat="1" applyFont="1" applyFill="1" applyAlignment="1">
      <alignment/>
    </xf>
    <xf numFmtId="6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 vertical="top" wrapText="1"/>
    </xf>
    <xf numFmtId="38" fontId="0" fillId="0" borderId="0" xfId="0" applyNumberFormat="1" applyAlignment="1">
      <alignment vertical="top" wrapText="1"/>
    </xf>
    <xf numFmtId="38" fontId="0" fillId="0" borderId="0" xfId="0" applyNumberFormat="1" applyFont="1" applyAlignment="1">
      <alignment vertical="top" wrapText="1"/>
    </xf>
    <xf numFmtId="38" fontId="0" fillId="0" borderId="0" xfId="0" applyNumberFormat="1" applyFill="1" applyAlignment="1">
      <alignment vertical="top" wrapText="1"/>
    </xf>
    <xf numFmtId="38" fontId="1" fillId="0" borderId="0" xfId="0" applyNumberFormat="1" applyFont="1" applyAlignment="1">
      <alignment vertical="top" wrapText="1"/>
    </xf>
    <xf numFmtId="38" fontId="1" fillId="0" borderId="0" xfId="0" applyNumberFormat="1" applyFont="1" applyFill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 wrapText="1"/>
    </xf>
    <xf numFmtId="37" fontId="0" fillId="0" borderId="0" xfId="0" applyNumberFormat="1" applyFont="1" applyAlignment="1">
      <alignment horizontal="right" vertical="top" wrapText="1"/>
    </xf>
    <xf numFmtId="38" fontId="1" fillId="0" borderId="0" xfId="0" applyNumberFormat="1" applyFont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6" fontId="7" fillId="33" borderId="11" xfId="0" applyNumberFormat="1" applyFont="1" applyFill="1" applyBorder="1" applyAlignment="1">
      <alignment horizontal="center"/>
    </xf>
    <xf numFmtId="6" fontId="7" fillId="33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38" fontId="0" fillId="0" borderId="0" xfId="0" applyNumberFormat="1" applyFill="1" applyBorder="1" applyAlignment="1">
      <alignment/>
    </xf>
    <xf numFmtId="37" fontId="1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vertical="top" wrapText="1"/>
    </xf>
    <xf numFmtId="43" fontId="0" fillId="0" borderId="0" xfId="0" applyNumberFormat="1" applyFill="1" applyBorder="1" applyAlignment="1">
      <alignment horizontal="left" wrapText="1"/>
    </xf>
    <xf numFmtId="0" fontId="7" fillId="33" borderId="16" xfId="0" applyFont="1" applyFill="1" applyBorder="1" applyAlignment="1">
      <alignment horizontal="center"/>
    </xf>
    <xf numFmtId="37" fontId="8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43" fontId="1" fillId="33" borderId="19" xfId="0" applyNumberFormat="1" applyFont="1" applyFill="1" applyBorder="1" applyAlignment="1">
      <alignment horizontal="center" wrapText="1"/>
    </xf>
    <xf numFmtId="43" fontId="0" fillId="0" borderId="18" xfId="0" applyNumberFormat="1" applyFill="1" applyBorder="1" applyAlignment="1">
      <alignment horizontal="left" wrapText="1"/>
    </xf>
    <xf numFmtId="43" fontId="1" fillId="0" borderId="18" xfId="0" applyNumberFormat="1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6" fontId="0" fillId="0" borderId="18" xfId="0" applyNumberFormat="1" applyBorder="1" applyAlignment="1">
      <alignment horizontal="left" wrapText="1"/>
    </xf>
    <xf numFmtId="0" fontId="7" fillId="0" borderId="0" xfId="0" applyFont="1" applyBorder="1" applyAlignment="1">
      <alignment/>
    </xf>
    <xf numFmtId="3" fontId="7" fillId="33" borderId="18" xfId="0" applyNumberFormat="1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center"/>
    </xf>
    <xf numFmtId="6" fontId="0" fillId="0" borderId="18" xfId="0" applyNumberFormat="1" applyFont="1" applyFill="1" applyBorder="1" applyAlignment="1">
      <alignment wrapText="1"/>
    </xf>
    <xf numFmtId="6" fontId="9" fillId="33" borderId="18" xfId="0" applyNumberFormat="1" applyFont="1" applyFill="1" applyBorder="1" applyAlignment="1">
      <alignment horizontal="center" wrapText="1"/>
    </xf>
    <xf numFmtId="6" fontId="0" fillId="0" borderId="18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18" xfId="0" applyFont="1" applyFill="1" applyBorder="1" applyAlignment="1">
      <alignment/>
    </xf>
    <xf numFmtId="6" fontId="0" fillId="0" borderId="18" xfId="0" applyNumberFormat="1" applyFill="1" applyBorder="1" applyAlignment="1">
      <alignment horizontal="right" wrapText="1"/>
    </xf>
    <xf numFmtId="0" fontId="9" fillId="0" borderId="0" xfId="0" applyFont="1" applyAlignment="1">
      <alignment/>
    </xf>
    <xf numFmtId="0" fontId="5" fillId="33" borderId="18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6" fontId="7" fillId="0" borderId="18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6" fontId="0" fillId="0" borderId="0" xfId="0" applyNumberFormat="1" applyFill="1" applyBorder="1" applyAlignment="1">
      <alignment horizontal="right"/>
    </xf>
    <xf numFmtId="6" fontId="0" fillId="0" borderId="0" xfId="0" applyNumberFormat="1" applyFill="1" applyBorder="1" applyAlignment="1">
      <alignment horizontal="right" wrapText="1"/>
    </xf>
    <xf numFmtId="167" fontId="1" fillId="0" borderId="0" xfId="0" applyNumberFormat="1" applyFont="1" applyFill="1" applyBorder="1" applyAlignment="1">
      <alignment/>
    </xf>
    <xf numFmtId="168" fontId="1" fillId="0" borderId="0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/>
    </xf>
    <xf numFmtId="168" fontId="1" fillId="0" borderId="20" xfId="0" applyNumberFormat="1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vertical="top"/>
    </xf>
    <xf numFmtId="37" fontId="1" fillId="0" borderId="20" xfId="0" applyNumberFormat="1" applyFont="1" applyBorder="1" applyAlignment="1">
      <alignment/>
    </xf>
    <xf numFmtId="37" fontId="1" fillId="0" borderId="2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Alignment="1">
      <alignment/>
    </xf>
    <xf numFmtId="180" fontId="1" fillId="0" borderId="21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80" fontId="1" fillId="0" borderId="0" xfId="0" applyNumberFormat="1" applyFont="1" applyAlignment="1">
      <alignment/>
    </xf>
    <xf numFmtId="181" fontId="0" fillId="0" borderId="18" xfId="0" applyNumberFormat="1" applyBorder="1" applyAlignment="1">
      <alignment/>
    </xf>
    <xf numFmtId="181" fontId="0" fillId="0" borderId="0" xfId="0" applyNumberFormat="1" applyFill="1" applyBorder="1" applyAlignment="1">
      <alignment/>
    </xf>
    <xf numFmtId="181" fontId="7" fillId="33" borderId="11" xfId="0" applyNumberFormat="1" applyFont="1" applyFill="1" applyBorder="1" applyAlignment="1">
      <alignment horizontal="center"/>
    </xf>
    <xf numFmtId="181" fontId="7" fillId="33" borderId="12" xfId="0" applyNumberFormat="1" applyFont="1" applyFill="1" applyBorder="1" applyAlignment="1">
      <alignment horizontal="center"/>
    </xf>
    <xf numFmtId="181" fontId="7" fillId="33" borderId="16" xfId="0" applyNumberFormat="1" applyFont="1" applyFill="1" applyBorder="1" applyAlignment="1">
      <alignment horizontal="center"/>
    </xf>
    <xf numFmtId="181" fontId="0" fillId="0" borderId="18" xfId="0" applyNumberFormat="1" applyFill="1" applyBorder="1" applyAlignment="1">
      <alignment/>
    </xf>
    <xf numFmtId="181" fontId="1" fillId="0" borderId="0" xfId="44" applyNumberFormat="1" applyFont="1" applyFill="1" applyAlignment="1">
      <alignment/>
    </xf>
    <xf numFmtId="6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37" fontId="1" fillId="33" borderId="16" xfId="0" applyNumberFormat="1" applyFont="1" applyFill="1" applyBorder="1" applyAlignment="1">
      <alignment horizontal="center" wrapText="1"/>
    </xf>
    <xf numFmtId="181" fontId="1" fillId="33" borderId="11" xfId="44" applyNumberFormat="1" applyFont="1" applyFill="1" applyBorder="1" applyAlignment="1">
      <alignment horizontal="center"/>
    </xf>
    <xf numFmtId="181" fontId="0" fillId="0" borderId="18" xfId="0" applyNumberFormat="1" applyFont="1" applyFill="1" applyBorder="1" applyAlignment="1">
      <alignment horizontal="right"/>
    </xf>
    <xf numFmtId="181" fontId="0" fillId="0" borderId="18" xfId="0" applyNumberFormat="1" applyFill="1" applyBorder="1" applyAlignment="1">
      <alignment horizontal="right"/>
    </xf>
    <xf numFmtId="181" fontId="7" fillId="0" borderId="18" xfId="0" applyNumberFormat="1" applyFont="1" applyBorder="1" applyAlignment="1">
      <alignment/>
    </xf>
    <xf numFmtId="181" fontId="0" fillId="0" borderId="0" xfId="0" applyNumberFormat="1" applyAlignment="1">
      <alignment/>
    </xf>
    <xf numFmtId="181" fontId="7" fillId="33" borderId="18" xfId="0" applyNumberFormat="1" applyFont="1" applyFill="1" applyBorder="1" applyAlignment="1">
      <alignment horizontal="right"/>
    </xf>
    <xf numFmtId="181" fontId="7" fillId="33" borderId="18" xfId="0" applyNumberFormat="1" applyFont="1" applyFill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 wrapText="1"/>
    </xf>
    <xf numFmtId="181" fontId="2" fillId="0" borderId="0" xfId="0" applyNumberFormat="1" applyFont="1" applyBorder="1" applyAlignment="1">
      <alignment horizontal="left"/>
    </xf>
    <xf numFmtId="181" fontId="2" fillId="0" borderId="0" xfId="0" applyNumberFormat="1" applyFont="1" applyBorder="1" applyAlignment="1">
      <alignment horizontal="left" wrapText="1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wrapText="1"/>
    </xf>
    <xf numFmtId="181" fontId="0" fillId="0" borderId="18" xfId="0" applyNumberFormat="1" applyFont="1" applyFill="1" applyBorder="1" applyAlignment="1">
      <alignment/>
    </xf>
    <xf numFmtId="181" fontId="1" fillId="0" borderId="18" xfId="0" applyNumberFormat="1" applyFont="1" applyBorder="1" applyAlignment="1">
      <alignment/>
    </xf>
    <xf numFmtId="181" fontId="1" fillId="0" borderId="18" xfId="0" applyNumberFormat="1" applyFont="1" applyBorder="1" applyAlignment="1">
      <alignment horizontal="right" wrapText="1"/>
    </xf>
    <xf numFmtId="181" fontId="1" fillId="0" borderId="0" xfId="0" applyNumberFormat="1" applyFont="1" applyBorder="1" applyAlignment="1">
      <alignment/>
    </xf>
    <xf numFmtId="181" fontId="1" fillId="0" borderId="18" xfId="0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 horizontal="right" wrapText="1"/>
    </xf>
    <xf numFmtId="181" fontId="1" fillId="0" borderId="18" xfId="0" applyNumberFormat="1" applyFont="1" applyBorder="1" applyAlignment="1">
      <alignment horizontal="left" wrapText="1"/>
    </xf>
    <xf numFmtId="181" fontId="1" fillId="0" borderId="18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181" fontId="7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center"/>
    </xf>
    <xf numFmtId="177" fontId="1" fillId="0" borderId="0" xfId="0" applyNumberFormat="1" applyFont="1" applyAlignment="1">
      <alignment/>
    </xf>
    <xf numFmtId="177" fontId="0" fillId="0" borderId="18" xfId="44" applyNumberFormat="1" applyFont="1" applyFill="1" applyBorder="1" applyAlignment="1">
      <alignment horizontal="right"/>
    </xf>
    <xf numFmtId="0" fontId="7" fillId="0" borderId="14" xfId="0" applyFont="1" applyBorder="1" applyAlignment="1">
      <alignment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2" fillId="0" borderId="0" xfId="0" applyNumberFormat="1" applyFont="1" applyFill="1" applyAlignment="1">
      <alignment/>
    </xf>
    <xf numFmtId="44" fontId="2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44" fontId="1" fillId="0" borderId="0" xfId="0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 horizontal="right"/>
    </xf>
    <xf numFmtId="177" fontId="1" fillId="0" borderId="21" xfId="0" applyNumberFormat="1" applyFont="1" applyFill="1" applyBorder="1" applyAlignment="1">
      <alignment/>
    </xf>
    <xf numFmtId="44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44" fontId="1" fillId="0" borderId="0" xfId="0" applyNumberFormat="1" applyFont="1" applyFill="1" applyAlignment="1">
      <alignment/>
    </xf>
    <xf numFmtId="177" fontId="1" fillId="0" borderId="21" xfId="44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22" xfId="0" applyFont="1" applyBorder="1" applyAlignment="1">
      <alignment horizontal="right"/>
    </xf>
    <xf numFmtId="181" fontId="5" fillId="33" borderId="18" xfId="0" applyNumberFormat="1" applyFont="1" applyFill="1" applyBorder="1" applyAlignment="1">
      <alignment horizontal="center"/>
    </xf>
    <xf numFmtId="181" fontId="2" fillId="0" borderId="18" xfId="0" applyNumberFormat="1" applyFont="1" applyFill="1" applyBorder="1" applyAlignment="1">
      <alignment wrapText="1"/>
    </xf>
    <xf numFmtId="181" fontId="2" fillId="0" borderId="18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7" fontId="1" fillId="0" borderId="0" xfId="44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37" fontId="1" fillId="0" borderId="18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16" fontId="11" fillId="0" borderId="0" xfId="0" applyNumberFormat="1" applyFont="1" applyFill="1" applyBorder="1" applyAlignment="1" quotePrefix="1">
      <alignment horizontal="center"/>
    </xf>
    <xf numFmtId="167" fontId="11" fillId="0" borderId="0" xfId="0" applyNumberFormat="1" applyFont="1" applyFill="1" applyBorder="1" applyAlignment="1" quotePrefix="1">
      <alignment horizontal="center"/>
    </xf>
    <xf numFmtId="0" fontId="11" fillId="0" borderId="0" xfId="0" applyFont="1" applyAlignment="1">
      <alignment/>
    </xf>
    <xf numFmtId="177" fontId="11" fillId="0" borderId="18" xfId="0" applyNumberFormat="1" applyFont="1" applyBorder="1" applyAlignment="1">
      <alignment/>
    </xf>
    <xf numFmtId="6" fontId="11" fillId="0" borderId="18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6" fontId="11" fillId="0" borderId="18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6" fontId="11" fillId="0" borderId="0" xfId="0" applyNumberFormat="1" applyFont="1" applyFill="1" applyBorder="1" applyAlignment="1">
      <alignment horizontal="right"/>
    </xf>
    <xf numFmtId="6" fontId="11" fillId="0" borderId="0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1" fillId="0" borderId="18" xfId="0" applyFont="1" applyFill="1" applyBorder="1" applyAlignment="1">
      <alignment horizontal="left"/>
    </xf>
    <xf numFmtId="181" fontId="11" fillId="0" borderId="18" xfId="0" applyNumberFormat="1" applyFont="1" applyBorder="1" applyAlignment="1">
      <alignment horizontal="right"/>
    </xf>
    <xf numFmtId="0" fontId="11" fillId="0" borderId="18" xfId="0" applyFont="1" applyFill="1" applyBorder="1" applyAlignment="1">
      <alignment/>
    </xf>
    <xf numFmtId="0" fontId="12" fillId="34" borderId="0" xfId="0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2" fillId="0" borderId="0" xfId="0" applyFont="1" applyBorder="1" applyAlignment="1">
      <alignment/>
    </xf>
    <xf numFmtId="177" fontId="11" fillId="0" borderId="18" xfId="0" applyNumberFormat="1" applyFont="1" applyFill="1" applyBorder="1" applyAlignment="1">
      <alignment/>
    </xf>
    <xf numFmtId="6" fontId="11" fillId="0" borderId="18" xfId="0" applyNumberFormat="1" applyFont="1" applyBorder="1" applyAlignment="1">
      <alignment wrapText="1"/>
    </xf>
    <xf numFmtId="167" fontId="11" fillId="0" borderId="0" xfId="0" applyNumberFormat="1" applyFont="1" applyFill="1" applyBorder="1" applyAlignment="1" quotePrefix="1">
      <alignment horizontal="right"/>
    </xf>
    <xf numFmtId="6" fontId="11" fillId="0" borderId="0" xfId="0" applyNumberFormat="1" applyFont="1" applyAlignment="1">
      <alignment/>
    </xf>
    <xf numFmtId="0" fontId="11" fillId="0" borderId="20" xfId="0" applyFont="1" applyBorder="1" applyAlignment="1">
      <alignment/>
    </xf>
    <xf numFmtId="0" fontId="11" fillId="0" borderId="23" xfId="0" applyFont="1" applyBorder="1" applyAlignment="1">
      <alignment/>
    </xf>
    <xf numFmtId="6" fontId="11" fillId="0" borderId="24" xfId="0" applyNumberFormat="1" applyFont="1" applyBorder="1" applyAlignment="1">
      <alignment/>
    </xf>
    <xf numFmtId="0" fontId="11" fillId="34" borderId="18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181" fontId="7" fillId="0" borderId="0" xfId="0" applyNumberFormat="1" applyFont="1" applyAlignment="1">
      <alignment/>
    </xf>
    <xf numFmtId="6" fontId="0" fillId="0" borderId="25" xfId="0" applyNumberFormat="1" applyFont="1" applyBorder="1" applyAlignment="1">
      <alignment horizontal="left" wrapText="1"/>
    </xf>
    <xf numFmtId="6" fontId="11" fillId="0" borderId="1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181" fontId="0" fillId="0" borderId="0" xfId="0" applyNumberFormat="1" applyFill="1" applyAlignment="1">
      <alignment/>
    </xf>
    <xf numFmtId="177" fontId="0" fillId="0" borderId="0" xfId="44" applyNumberFormat="1" applyFont="1" applyFill="1" applyAlignment="1">
      <alignment/>
    </xf>
    <xf numFmtId="44" fontId="11" fillId="0" borderId="0" xfId="0" applyNumberFormat="1" applyFont="1" applyFill="1" applyAlignment="1">
      <alignment/>
    </xf>
    <xf numFmtId="177" fontId="11" fillId="0" borderId="26" xfId="0" applyNumberFormat="1" applyFont="1" applyFill="1" applyBorder="1" applyAlignment="1">
      <alignment/>
    </xf>
    <xf numFmtId="177" fontId="11" fillId="0" borderId="2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1" fillId="0" borderId="18" xfId="0" applyFont="1" applyFill="1" applyBorder="1" applyAlignment="1">
      <alignment horizontal="right" indent="1"/>
    </xf>
    <xf numFmtId="177" fontId="2" fillId="0" borderId="0" xfId="44" applyNumberFormat="1" applyFont="1" applyAlignment="1">
      <alignment/>
    </xf>
    <xf numFmtId="177" fontId="2" fillId="0" borderId="0" xfId="44" applyNumberFormat="1" applyFont="1" applyAlignment="1">
      <alignment horizontal="right"/>
    </xf>
    <xf numFmtId="177" fontId="4" fillId="0" borderId="0" xfId="44" applyNumberFormat="1" applyFont="1" applyAlignment="1">
      <alignment/>
    </xf>
    <xf numFmtId="177" fontId="0" fillId="0" borderId="0" xfId="44" applyNumberFormat="1" applyFont="1" applyAlignment="1">
      <alignment/>
    </xf>
    <xf numFmtId="177" fontId="0" fillId="0" borderId="0" xfId="44" applyNumberFormat="1" applyFont="1" applyAlignment="1">
      <alignment horizontal="right"/>
    </xf>
    <xf numFmtId="177" fontId="7" fillId="33" borderId="12" xfId="44" applyNumberFormat="1" applyFont="1" applyFill="1" applyBorder="1" applyAlignment="1">
      <alignment horizontal="center"/>
    </xf>
    <xf numFmtId="177" fontId="0" fillId="0" borderId="13" xfId="44" applyNumberFormat="1" applyFont="1" applyBorder="1" applyAlignment="1">
      <alignment/>
    </xf>
    <xf numFmtId="177" fontId="0" fillId="0" borderId="18" xfId="44" applyNumberFormat="1" applyFont="1" applyBorder="1" applyAlignment="1">
      <alignment horizontal="right"/>
    </xf>
    <xf numFmtId="177" fontId="0" fillId="0" borderId="18" xfId="44" applyNumberFormat="1" applyFont="1" applyBorder="1" applyAlignment="1">
      <alignment/>
    </xf>
    <xf numFmtId="177" fontId="0" fillId="0" borderId="18" xfId="44" applyNumberFormat="1" applyFont="1" applyBorder="1" applyAlignment="1">
      <alignment/>
    </xf>
    <xf numFmtId="177" fontId="0" fillId="0" borderId="23" xfId="44" applyNumberFormat="1" applyFont="1" applyBorder="1" applyAlignment="1">
      <alignment horizontal="right"/>
    </xf>
    <xf numFmtId="177" fontId="0" fillId="0" borderId="23" xfId="44" applyNumberFormat="1" applyFont="1" applyBorder="1" applyAlignment="1">
      <alignment/>
    </xf>
    <xf numFmtId="177" fontId="0" fillId="0" borderId="27" xfId="44" applyNumberFormat="1" applyFont="1" applyBorder="1" applyAlignment="1">
      <alignment/>
    </xf>
    <xf numFmtId="177" fontId="0" fillId="0" borderId="27" xfId="44" applyNumberFormat="1" applyFont="1" applyBorder="1" applyAlignment="1">
      <alignment/>
    </xf>
    <xf numFmtId="44" fontId="0" fillId="0" borderId="28" xfId="44" applyFont="1" applyBorder="1" applyAlignment="1">
      <alignment/>
    </xf>
    <xf numFmtId="177" fontId="0" fillId="0" borderId="15" xfId="44" applyNumberFormat="1" applyFont="1" applyBorder="1" applyAlignment="1">
      <alignment/>
    </xf>
    <xf numFmtId="177" fontId="0" fillId="0" borderId="27" xfId="44" applyNumberFormat="1" applyFont="1" applyBorder="1" applyAlignment="1">
      <alignment horizontal="right"/>
    </xf>
    <xf numFmtId="177" fontId="0" fillId="0" borderId="28" xfId="44" applyNumberFormat="1" applyFont="1" applyBorder="1" applyAlignment="1">
      <alignment horizontal="right"/>
    </xf>
    <xf numFmtId="177" fontId="0" fillId="0" borderId="28" xfId="44" applyNumberFormat="1" applyFont="1" applyBorder="1" applyAlignment="1">
      <alignment/>
    </xf>
    <xf numFmtId="177" fontId="1" fillId="0" borderId="14" xfId="44" applyNumberFormat="1" applyFont="1" applyBorder="1" applyAlignment="1">
      <alignment/>
    </xf>
    <xf numFmtId="177" fontId="1" fillId="0" borderId="29" xfId="44" applyNumberFormat="1" applyFont="1" applyBorder="1" applyAlignment="1">
      <alignment/>
    </xf>
    <xf numFmtId="177" fontId="1" fillId="0" borderId="30" xfId="44" applyNumberFormat="1" applyFont="1" applyBorder="1" applyAlignment="1">
      <alignment horizontal="right"/>
    </xf>
    <xf numFmtId="177" fontId="1" fillId="0" borderId="30" xfId="44" applyNumberFormat="1" applyFont="1" applyBorder="1" applyAlignment="1">
      <alignment/>
    </xf>
    <xf numFmtId="177" fontId="1" fillId="33" borderId="31" xfId="44" applyNumberFormat="1" applyFont="1" applyFill="1" applyBorder="1" applyAlignment="1">
      <alignment horizontal="center"/>
    </xf>
    <xf numFmtId="177" fontId="7" fillId="33" borderId="32" xfId="44" applyNumberFormat="1" applyFont="1" applyFill="1" applyBorder="1" applyAlignment="1">
      <alignment horizontal="right"/>
    </xf>
    <xf numFmtId="177" fontId="7" fillId="33" borderId="32" xfId="44" applyNumberFormat="1" applyFont="1" applyFill="1" applyBorder="1" applyAlignment="1">
      <alignment horizontal="center"/>
    </xf>
    <xf numFmtId="177" fontId="7" fillId="33" borderId="33" xfId="44" applyNumberFormat="1" applyFont="1" applyFill="1" applyBorder="1" applyAlignment="1">
      <alignment horizontal="center"/>
    </xf>
    <xf numFmtId="177" fontId="0" fillId="0" borderId="13" xfId="44" applyNumberFormat="1" applyFont="1" applyBorder="1" applyAlignment="1">
      <alignment/>
    </xf>
    <xf numFmtId="177" fontId="0" fillId="0" borderId="18" xfId="44" applyNumberFormat="1" applyFont="1" applyBorder="1" applyAlignment="1">
      <alignment horizontal="right"/>
    </xf>
    <xf numFmtId="177" fontId="0" fillId="0" borderId="23" xfId="44" applyNumberFormat="1" applyFont="1" applyBorder="1" applyAlignment="1">
      <alignment horizontal="right"/>
    </xf>
    <xf numFmtId="177" fontId="0" fillId="0" borderId="23" xfId="44" applyNumberFormat="1" applyFont="1" applyBorder="1" applyAlignment="1">
      <alignment/>
    </xf>
    <xf numFmtId="177" fontId="1" fillId="35" borderId="13" xfId="44" applyNumberFormat="1" applyFont="1" applyFill="1" applyBorder="1" applyAlignment="1">
      <alignment horizontal="center"/>
    </xf>
    <xf numFmtId="177" fontId="0" fillId="35" borderId="18" xfId="44" applyNumberFormat="1" applyFont="1" applyFill="1" applyBorder="1" applyAlignment="1">
      <alignment horizontal="right"/>
    </xf>
    <xf numFmtId="177" fontId="0" fillId="35" borderId="18" xfId="44" applyNumberFormat="1" applyFont="1" applyFill="1" applyBorder="1" applyAlignment="1">
      <alignment/>
    </xf>
    <xf numFmtId="177" fontId="0" fillId="35" borderId="23" xfId="44" applyNumberFormat="1" applyFont="1" applyFill="1" applyBorder="1" applyAlignment="1">
      <alignment horizontal="right"/>
    </xf>
    <xf numFmtId="177" fontId="0" fillId="35" borderId="23" xfId="44" applyNumberFormat="1" applyFont="1" applyFill="1" applyBorder="1" applyAlignment="1">
      <alignment/>
    </xf>
    <xf numFmtId="177" fontId="0" fillId="0" borderId="13" xfId="44" applyNumberFormat="1" applyFont="1" applyBorder="1" applyAlignment="1">
      <alignment horizontal="left"/>
    </xf>
    <xf numFmtId="177" fontId="0" fillId="0" borderId="15" xfId="44" applyNumberFormat="1" applyFont="1" applyBorder="1" applyAlignment="1">
      <alignment/>
    </xf>
    <xf numFmtId="177" fontId="0" fillId="0" borderId="27" xfId="44" applyNumberFormat="1" applyFont="1" applyBorder="1" applyAlignment="1">
      <alignment horizontal="right"/>
    </xf>
    <xf numFmtId="177" fontId="0" fillId="0" borderId="31" xfId="44" applyNumberFormat="1" applyFont="1" applyBorder="1" applyAlignment="1">
      <alignment horizontal="left"/>
    </xf>
    <xf numFmtId="177" fontId="0" fillId="0" borderId="32" xfId="44" applyNumberFormat="1" applyFont="1" applyBorder="1" applyAlignment="1">
      <alignment horizontal="right"/>
    </xf>
    <xf numFmtId="177" fontId="0" fillId="0" borderId="33" xfId="44" applyNumberFormat="1" applyFont="1" applyBorder="1" applyAlignment="1">
      <alignment horizontal="right"/>
    </xf>
    <xf numFmtId="177" fontId="0" fillId="0" borderId="13" xfId="44" applyNumberFormat="1" applyFont="1" applyBorder="1" applyAlignment="1">
      <alignment horizontal="left"/>
    </xf>
    <xf numFmtId="177" fontId="0" fillId="0" borderId="15" xfId="44" applyNumberFormat="1" applyFont="1" applyBorder="1" applyAlignment="1">
      <alignment horizontal="left"/>
    </xf>
    <xf numFmtId="177" fontId="0" fillId="0" borderId="28" xfId="44" applyNumberFormat="1" applyFont="1" applyBorder="1" applyAlignment="1">
      <alignment horizontal="right"/>
    </xf>
    <xf numFmtId="177" fontId="0" fillId="0" borderId="33" xfId="44" applyNumberFormat="1" applyFont="1" applyBorder="1" applyAlignment="1">
      <alignment horizontal="right"/>
    </xf>
    <xf numFmtId="177" fontId="0" fillId="35" borderId="27" xfId="44" applyNumberFormat="1" applyFont="1" applyFill="1" applyBorder="1" applyAlignment="1">
      <alignment horizontal="right"/>
    </xf>
    <xf numFmtId="177" fontId="0" fillId="35" borderId="27" xfId="44" applyNumberFormat="1" applyFont="1" applyFill="1" applyBorder="1" applyAlignment="1">
      <alignment/>
    </xf>
    <xf numFmtId="177" fontId="0" fillId="35" borderId="28" xfId="44" applyNumberFormat="1" applyFont="1" applyFill="1" applyBorder="1" applyAlignment="1">
      <alignment horizontal="right"/>
    </xf>
    <xf numFmtId="177" fontId="0" fillId="35" borderId="33" xfId="44" applyNumberFormat="1" applyFont="1" applyFill="1" applyBorder="1" applyAlignment="1">
      <alignment horizontal="right"/>
    </xf>
    <xf numFmtId="177" fontId="0" fillId="35" borderId="20" xfId="44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177" fontId="1" fillId="0" borderId="29" xfId="44" applyNumberFormat="1" applyFont="1" applyBorder="1" applyAlignment="1">
      <alignment horizontal="right"/>
    </xf>
    <xf numFmtId="177" fontId="1" fillId="33" borderId="34" xfId="44" applyNumberFormat="1" applyFont="1" applyFill="1" applyBorder="1" applyAlignment="1">
      <alignment/>
    </xf>
    <xf numFmtId="177" fontId="1" fillId="33" borderId="34" xfId="44" applyNumberFormat="1" applyFont="1" applyFill="1" applyBorder="1" applyAlignment="1">
      <alignment horizontal="right"/>
    </xf>
    <xf numFmtId="177" fontId="0" fillId="0" borderId="32" xfId="44" applyNumberFormat="1" applyFont="1" applyBorder="1" applyAlignment="1">
      <alignment/>
    </xf>
    <xf numFmtId="177" fontId="2" fillId="0" borderId="18" xfId="44" applyNumberFormat="1" applyFont="1" applyBorder="1" applyAlignment="1">
      <alignment horizontal="right"/>
    </xf>
    <xf numFmtId="177" fontId="0" fillId="0" borderId="0" xfId="44" applyNumberFormat="1" applyFont="1" applyAlignment="1">
      <alignment/>
    </xf>
    <xf numFmtId="177" fontId="0" fillId="0" borderId="0" xfId="44" applyNumberFormat="1" applyFont="1" applyAlignment="1">
      <alignment horizontal="right"/>
    </xf>
    <xf numFmtId="177" fontId="1" fillId="0" borderId="18" xfId="44" applyNumberFormat="1" applyFont="1" applyBorder="1" applyAlignment="1">
      <alignment/>
    </xf>
    <xf numFmtId="177" fontId="1" fillId="0" borderId="13" xfId="44" applyNumberFormat="1" applyFont="1" applyBorder="1" applyAlignment="1">
      <alignment/>
    </xf>
    <xf numFmtId="177" fontId="1" fillId="0" borderId="15" xfId="44" applyNumberFormat="1" applyFont="1" applyBorder="1" applyAlignment="1">
      <alignment/>
    </xf>
    <xf numFmtId="177" fontId="0" fillId="35" borderId="32" xfId="44" applyNumberFormat="1" applyFont="1" applyFill="1" applyBorder="1" applyAlignment="1">
      <alignment horizontal="right"/>
    </xf>
    <xf numFmtId="44" fontId="2" fillId="0" borderId="0" xfId="44" applyFont="1" applyAlignment="1">
      <alignment/>
    </xf>
    <xf numFmtId="44" fontId="0" fillId="0" borderId="31" xfId="44" applyFont="1" applyBorder="1" applyAlignment="1">
      <alignment horizontal="left"/>
    </xf>
    <xf numFmtId="44" fontId="0" fillId="0" borderId="13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3" xfId="44" applyFont="1" applyBorder="1" applyAlignment="1">
      <alignment horizontal="left"/>
    </xf>
    <xf numFmtId="44" fontId="0" fillId="0" borderId="13" xfId="44" applyFont="1" applyBorder="1" applyAlignment="1">
      <alignment horizontal="left"/>
    </xf>
    <xf numFmtId="44" fontId="0" fillId="0" borderId="13" xfId="44" applyFont="1" applyBorder="1" applyAlignment="1">
      <alignment/>
    </xf>
    <xf numFmtId="177" fontId="0" fillId="0" borderId="28" xfId="44" applyNumberFormat="1" applyFont="1" applyBorder="1" applyAlignment="1">
      <alignment/>
    </xf>
    <xf numFmtId="177" fontId="0" fillId="35" borderId="28" xfId="44" applyNumberFormat="1" applyFont="1" applyFill="1" applyBorder="1" applyAlignment="1">
      <alignment/>
    </xf>
    <xf numFmtId="44" fontId="1" fillId="33" borderId="14" xfId="44" applyFont="1" applyFill="1" applyBorder="1" applyAlignment="1">
      <alignment/>
    </xf>
    <xf numFmtId="177" fontId="1" fillId="33" borderId="29" xfId="44" applyNumberFormat="1" applyFont="1" applyFill="1" applyBorder="1" applyAlignment="1">
      <alignment horizontal="right"/>
    </xf>
    <xf numFmtId="177" fontId="1" fillId="35" borderId="15" xfId="44" applyNumberFormat="1" applyFont="1" applyFill="1" applyBorder="1" applyAlignment="1">
      <alignment horizontal="center"/>
    </xf>
    <xf numFmtId="177" fontId="0" fillId="36" borderId="0" xfId="44" applyNumberFormat="1" applyFont="1" applyFill="1" applyAlignment="1">
      <alignment/>
    </xf>
    <xf numFmtId="177" fontId="0" fillId="36" borderId="0" xfId="44" applyNumberFormat="1" applyFont="1" applyFill="1" applyAlignment="1">
      <alignment horizontal="right"/>
    </xf>
    <xf numFmtId="177" fontId="0" fillId="36" borderId="0" xfId="44" applyNumberFormat="1" applyFont="1" applyFill="1" applyAlignment="1">
      <alignment/>
    </xf>
    <xf numFmtId="177" fontId="0" fillId="36" borderId="0" xfId="44" applyNumberFormat="1" applyFont="1" applyFill="1" applyAlignment="1">
      <alignment horizontal="right"/>
    </xf>
    <xf numFmtId="0" fontId="0" fillId="36" borderId="0" xfId="0" applyFill="1" applyAlignment="1">
      <alignment/>
    </xf>
    <xf numFmtId="177" fontId="5" fillId="37" borderId="10" xfId="44" applyNumberFormat="1" applyFont="1" applyFill="1" applyBorder="1" applyAlignment="1">
      <alignment horizontal="left"/>
    </xf>
    <xf numFmtId="177" fontId="7" fillId="37" borderId="11" xfId="44" applyNumberFormat="1" applyFont="1" applyFill="1" applyBorder="1" applyAlignment="1">
      <alignment horizontal="center"/>
    </xf>
    <xf numFmtId="177" fontId="7" fillId="37" borderId="32" xfId="44" applyNumberFormat="1" applyFont="1" applyFill="1" applyBorder="1" applyAlignment="1">
      <alignment horizontal="center"/>
    </xf>
    <xf numFmtId="177" fontId="5" fillId="37" borderId="10" xfId="44" applyNumberFormat="1" applyFont="1" applyFill="1" applyBorder="1" applyAlignment="1">
      <alignment/>
    </xf>
    <xf numFmtId="177" fontId="5" fillId="37" borderId="35" xfId="44" applyNumberFormat="1" applyFont="1" applyFill="1" applyBorder="1" applyAlignment="1">
      <alignment/>
    </xf>
    <xf numFmtId="177" fontId="1" fillId="37" borderId="34" xfId="44" applyNumberFormat="1" applyFont="1" applyFill="1" applyBorder="1" applyAlignment="1">
      <alignment/>
    </xf>
    <xf numFmtId="177" fontId="5" fillId="37" borderId="32" xfId="44" applyNumberFormat="1" applyFont="1" applyFill="1" applyBorder="1" applyAlignment="1">
      <alignment/>
    </xf>
    <xf numFmtId="177" fontId="5" fillId="37" borderId="18" xfId="44" applyNumberFormat="1" applyFont="1" applyFill="1" applyBorder="1" applyAlignment="1">
      <alignment/>
    </xf>
    <xf numFmtId="177" fontId="2" fillId="37" borderId="18" xfId="44" applyNumberFormat="1" applyFont="1" applyFill="1" applyBorder="1" applyAlignment="1">
      <alignment horizontal="right"/>
    </xf>
    <xf numFmtId="44" fontId="6" fillId="37" borderId="10" xfId="44" applyFont="1" applyFill="1" applyBorder="1" applyAlignment="1">
      <alignment horizontal="left"/>
    </xf>
    <xf numFmtId="44" fontId="1" fillId="35" borderId="14" xfId="44" applyFont="1" applyFill="1" applyBorder="1" applyAlignment="1">
      <alignment/>
    </xf>
    <xf numFmtId="177" fontId="1" fillId="35" borderId="29" xfId="44" applyNumberFormat="1" applyFont="1" applyFill="1" applyBorder="1" applyAlignment="1">
      <alignment horizontal="right"/>
    </xf>
    <xf numFmtId="44" fontId="2" fillId="37" borderId="10" xfId="44" applyFont="1" applyFill="1" applyBorder="1" applyAlignment="1">
      <alignment/>
    </xf>
    <xf numFmtId="177" fontId="7" fillId="37" borderId="11" xfId="44" applyNumberFormat="1" applyFont="1" applyFill="1" applyBorder="1" applyAlignment="1">
      <alignment horizontal="right"/>
    </xf>
    <xf numFmtId="177" fontId="0" fillId="0" borderId="0" xfId="44" applyNumberFormat="1" applyFont="1" applyFill="1" applyAlignment="1">
      <alignment horizontal="right"/>
    </xf>
    <xf numFmtId="177" fontId="0" fillId="0" borderId="0" xfId="44" applyNumberFormat="1" applyFont="1" applyFill="1" applyAlignment="1">
      <alignment horizontal="right"/>
    </xf>
    <xf numFmtId="177" fontId="0" fillId="0" borderId="0" xfId="44" applyNumberFormat="1" applyFont="1" applyFill="1" applyAlignment="1">
      <alignment/>
    </xf>
    <xf numFmtId="177" fontId="0" fillId="0" borderId="23" xfId="44" applyNumberFormat="1" applyFont="1" applyFill="1" applyBorder="1" applyAlignment="1">
      <alignment/>
    </xf>
    <xf numFmtId="177" fontId="0" fillId="38" borderId="18" xfId="44" applyNumberFormat="1" applyFont="1" applyFill="1" applyBorder="1" applyAlignment="1">
      <alignment/>
    </xf>
    <xf numFmtId="177" fontId="7" fillId="37" borderId="12" xfId="44" applyNumberFormat="1" applyFont="1" applyFill="1" applyBorder="1" applyAlignment="1">
      <alignment horizontal="center"/>
    </xf>
    <xf numFmtId="177" fontId="1" fillId="33" borderId="36" xfId="44" applyNumberFormat="1" applyFont="1" applyFill="1" applyBorder="1" applyAlignment="1">
      <alignment/>
    </xf>
    <xf numFmtId="177" fontId="0" fillId="0" borderId="33" xfId="44" applyNumberFormat="1" applyFont="1" applyBorder="1" applyAlignment="1">
      <alignment/>
    </xf>
    <xf numFmtId="177" fontId="2" fillId="0" borderId="23" xfId="44" applyNumberFormat="1" applyFont="1" applyBorder="1" applyAlignment="1">
      <alignment horizontal="right"/>
    </xf>
    <xf numFmtId="0" fontId="0" fillId="0" borderId="18" xfId="0" applyBorder="1" applyAlignment="1">
      <alignment/>
    </xf>
    <xf numFmtId="177" fontId="0" fillId="0" borderId="18" xfId="46" applyNumberFormat="1" applyFont="1" applyBorder="1" applyAlignment="1">
      <alignment/>
    </xf>
    <xf numFmtId="177" fontId="0" fillId="0" borderId="18" xfId="46" applyNumberFormat="1" applyFont="1" applyFill="1" applyBorder="1" applyAlignment="1">
      <alignment/>
    </xf>
    <xf numFmtId="177" fontId="0" fillId="0" borderId="18" xfId="46" applyNumberFormat="1" applyFont="1" applyBorder="1" applyAlignment="1">
      <alignment/>
    </xf>
    <xf numFmtId="44" fontId="0" fillId="0" borderId="13" xfId="46" applyFont="1" applyFill="1" applyBorder="1" applyAlignment="1">
      <alignment/>
    </xf>
    <xf numFmtId="44" fontId="0" fillId="0" borderId="13" xfId="46" applyFont="1" applyFill="1" applyBorder="1" applyAlignment="1">
      <alignment/>
    </xf>
    <xf numFmtId="44" fontId="0" fillId="0" borderId="15" xfId="46" applyFont="1" applyBorder="1" applyAlignment="1">
      <alignment/>
    </xf>
    <xf numFmtId="44" fontId="0" fillId="0" borderId="15" xfId="46" applyFont="1" applyBorder="1" applyAlignment="1">
      <alignment/>
    </xf>
    <xf numFmtId="9" fontId="0" fillId="0" borderId="18" xfId="60" applyFont="1" applyBorder="1" applyAlignment="1">
      <alignment/>
    </xf>
    <xf numFmtId="44" fontId="11" fillId="39" borderId="31" xfId="44" applyFont="1" applyFill="1" applyBorder="1" applyAlignment="1">
      <alignment horizontal="center"/>
    </xf>
    <xf numFmtId="177" fontId="7" fillId="39" borderId="32" xfId="44" applyNumberFormat="1" applyFont="1" applyFill="1" applyBorder="1" applyAlignment="1">
      <alignment horizontal="right"/>
    </xf>
    <xf numFmtId="177" fontId="7" fillId="39" borderId="32" xfId="44" applyNumberFormat="1" applyFont="1" applyFill="1" applyBorder="1" applyAlignment="1">
      <alignment horizontal="center"/>
    </xf>
    <xf numFmtId="0" fontId="0" fillId="39" borderId="18" xfId="0" applyFill="1" applyBorder="1" applyAlignment="1">
      <alignment/>
    </xf>
    <xf numFmtId="177" fontId="0" fillId="0" borderId="24" xfId="46" applyNumberFormat="1" applyFont="1" applyBorder="1" applyAlignment="1">
      <alignment/>
    </xf>
    <xf numFmtId="177" fontId="0" fillId="0" borderId="24" xfId="46" applyNumberFormat="1" applyFont="1" applyFill="1" applyBorder="1" applyAlignment="1">
      <alignment/>
    </xf>
    <xf numFmtId="177" fontId="0" fillId="0" borderId="24" xfId="46" applyNumberFormat="1" applyFont="1" applyBorder="1" applyAlignment="1">
      <alignment/>
    </xf>
    <xf numFmtId="177" fontId="0" fillId="0" borderId="24" xfId="46" applyNumberFormat="1" applyFont="1" applyFill="1" applyBorder="1" applyAlignment="1">
      <alignment/>
    </xf>
    <xf numFmtId="177" fontId="7" fillId="39" borderId="24" xfId="46" applyNumberFormat="1" applyFont="1" applyFill="1" applyBorder="1" applyAlignment="1">
      <alignment horizontal="center"/>
    </xf>
    <xf numFmtId="177" fontId="1" fillId="33" borderId="24" xfId="46" applyNumberFormat="1" applyFont="1" applyFill="1" applyBorder="1" applyAlignment="1">
      <alignment/>
    </xf>
    <xf numFmtId="44" fontId="1" fillId="39" borderId="15" xfId="44" applyFont="1" applyFill="1" applyBorder="1" applyAlignment="1">
      <alignment horizontal="center"/>
    </xf>
    <xf numFmtId="177" fontId="0" fillId="39" borderId="28" xfId="44" applyNumberFormat="1" applyFont="1" applyFill="1" applyBorder="1" applyAlignment="1">
      <alignment horizontal="right"/>
    </xf>
    <xf numFmtId="177" fontId="0" fillId="39" borderId="28" xfId="44" applyNumberFormat="1" applyFont="1" applyFill="1" applyBorder="1" applyAlignment="1">
      <alignment/>
    </xf>
    <xf numFmtId="177" fontId="0" fillId="39" borderId="24" xfId="46" applyNumberFormat="1" applyFont="1" applyFill="1" applyBorder="1" applyAlignment="1">
      <alignment/>
    </xf>
    <xf numFmtId="177" fontId="0" fillId="39" borderId="27" xfId="44" applyNumberFormat="1" applyFont="1" applyFill="1" applyBorder="1" applyAlignment="1">
      <alignment horizontal="right"/>
    </xf>
    <xf numFmtId="177" fontId="1" fillId="35" borderId="30" xfId="44" applyNumberFormat="1" applyFont="1" applyFill="1" applyBorder="1" applyAlignment="1">
      <alignment horizontal="right"/>
    </xf>
    <xf numFmtId="9" fontId="0" fillId="0" borderId="0" xfId="60" applyFont="1" applyAlignment="1">
      <alignment/>
    </xf>
    <xf numFmtId="9" fontId="0" fillId="0" borderId="0" xfId="60" applyFont="1" applyFill="1" applyAlignment="1">
      <alignment/>
    </xf>
    <xf numFmtId="9" fontId="0" fillId="36" borderId="0" xfId="60" applyFont="1" applyFill="1" applyAlignment="1">
      <alignment/>
    </xf>
    <xf numFmtId="9" fontId="0" fillId="39" borderId="18" xfId="60" applyFont="1" applyFill="1" applyBorder="1" applyAlignment="1">
      <alignment/>
    </xf>
    <xf numFmtId="177" fontId="0" fillId="0" borderId="37" xfId="44" applyNumberFormat="1" applyFont="1" applyBorder="1" applyAlignment="1">
      <alignment horizontal="right"/>
    </xf>
    <xf numFmtId="177" fontId="0" fillId="0" borderId="37" xfId="44" applyNumberFormat="1" applyFont="1" applyBorder="1" applyAlignment="1">
      <alignment/>
    </xf>
    <xf numFmtId="177" fontId="7" fillId="40" borderId="38" xfId="46" applyNumberFormat="1" applyFont="1" applyFill="1" applyBorder="1" applyAlignment="1">
      <alignment horizontal="center"/>
    </xf>
    <xf numFmtId="44" fontId="6" fillId="40" borderId="39" xfId="46" applyFont="1" applyFill="1" applyBorder="1" applyAlignment="1">
      <alignment horizontal="left"/>
    </xf>
    <xf numFmtId="177" fontId="0" fillId="0" borderId="0" xfId="44" applyNumberFormat="1" applyFont="1" applyBorder="1" applyAlignment="1">
      <alignment horizontal="right"/>
    </xf>
    <xf numFmtId="177" fontId="0" fillId="0" borderId="0" xfId="44" applyNumberFormat="1" applyFont="1" applyBorder="1" applyAlignment="1">
      <alignment/>
    </xf>
    <xf numFmtId="44" fontId="0" fillId="0" borderId="40" xfId="46" applyFont="1" applyFill="1" applyBorder="1" applyAlignment="1">
      <alignment horizontal="left"/>
    </xf>
    <xf numFmtId="44" fontId="0" fillId="0" borderId="41" xfId="46" applyFont="1" applyFill="1" applyBorder="1" applyAlignment="1">
      <alignment/>
    </xf>
    <xf numFmtId="44" fontId="0" fillId="0" borderId="42" xfId="46" applyFont="1" applyFill="1" applyBorder="1" applyAlignment="1">
      <alignment/>
    </xf>
    <xf numFmtId="44" fontId="0" fillId="0" borderId="42" xfId="46" applyFont="1" applyFill="1" applyBorder="1" applyAlignment="1">
      <alignment/>
    </xf>
    <xf numFmtId="177" fontId="1" fillId="33" borderId="43" xfId="46" applyNumberFormat="1" applyFont="1" applyFill="1" applyBorder="1" applyAlignment="1">
      <alignment/>
    </xf>
    <xf numFmtId="44" fontId="1" fillId="33" borderId="44" xfId="46" applyFont="1" applyFill="1" applyBorder="1" applyAlignment="1">
      <alignment/>
    </xf>
    <xf numFmtId="44" fontId="0" fillId="0" borderId="41" xfId="46" applyFont="1" applyBorder="1" applyAlignment="1">
      <alignment horizontal="left"/>
    </xf>
    <xf numFmtId="44" fontId="0" fillId="0" borderId="41" xfId="46" applyFont="1" applyBorder="1" applyAlignment="1">
      <alignment horizontal="left"/>
    </xf>
    <xf numFmtId="44" fontId="0" fillId="0" borderId="41" xfId="46" applyFont="1" applyFill="1" applyBorder="1" applyAlignment="1">
      <alignment horizontal="left"/>
    </xf>
    <xf numFmtId="44" fontId="0" fillId="0" borderId="41" xfId="46" applyFont="1" applyFill="1" applyBorder="1" applyAlignment="1">
      <alignment/>
    </xf>
    <xf numFmtId="44" fontId="0" fillId="0" borderId="42" xfId="46" applyFont="1" applyBorder="1" applyAlignment="1">
      <alignment/>
    </xf>
    <xf numFmtId="44" fontId="0" fillId="0" borderId="42" xfId="46" applyFont="1" applyBorder="1" applyAlignment="1">
      <alignment/>
    </xf>
    <xf numFmtId="177" fontId="1" fillId="0" borderId="0" xfId="44" applyNumberFormat="1" applyFont="1" applyBorder="1" applyAlignment="1">
      <alignment horizontal="right"/>
    </xf>
    <xf numFmtId="177" fontId="1" fillId="0" borderId="0" xfId="44" applyNumberFormat="1" applyFont="1" applyBorder="1" applyAlignment="1">
      <alignment/>
    </xf>
    <xf numFmtId="177" fontId="0" fillId="0" borderId="0" xfId="44" applyNumberFormat="1" applyFont="1" applyBorder="1" applyAlignment="1">
      <alignment horizontal="right"/>
    </xf>
    <xf numFmtId="177" fontId="0" fillId="0" borderId="0" xfId="44" applyNumberFormat="1" applyFont="1" applyBorder="1" applyAlignment="1">
      <alignment/>
    </xf>
    <xf numFmtId="177" fontId="0" fillId="35" borderId="45" xfId="44" applyNumberFormat="1" applyFont="1" applyFill="1" applyBorder="1" applyAlignment="1">
      <alignment horizontal="right"/>
    </xf>
    <xf numFmtId="177" fontId="0" fillId="35" borderId="45" xfId="44" applyNumberFormat="1" applyFont="1" applyFill="1" applyBorder="1" applyAlignment="1">
      <alignment/>
    </xf>
    <xf numFmtId="177" fontId="1" fillId="35" borderId="43" xfId="46" applyNumberFormat="1" applyFont="1" applyFill="1" applyBorder="1" applyAlignment="1">
      <alignment/>
    </xf>
    <xf numFmtId="44" fontId="1" fillId="35" borderId="44" xfId="46" applyFont="1" applyFill="1" applyBorder="1" applyAlignment="1">
      <alignment/>
    </xf>
    <xf numFmtId="177" fontId="0" fillId="37" borderId="37" xfId="44" applyNumberFormat="1" applyFont="1" applyFill="1" applyBorder="1" applyAlignment="1">
      <alignment horizontal="right"/>
    </xf>
    <xf numFmtId="177" fontId="0" fillId="37" borderId="37" xfId="44" applyNumberFormat="1" applyFont="1" applyFill="1" applyBorder="1" applyAlignment="1">
      <alignment/>
    </xf>
    <xf numFmtId="44" fontId="6" fillId="37" borderId="39" xfId="46" applyFont="1" applyFill="1" applyBorder="1" applyAlignment="1">
      <alignment horizontal="left"/>
    </xf>
    <xf numFmtId="177" fontId="0" fillId="39" borderId="0" xfId="44" applyNumberFormat="1" applyFont="1" applyFill="1" applyBorder="1" applyAlignment="1">
      <alignment horizontal="right"/>
    </xf>
    <xf numFmtId="177" fontId="0" fillId="39" borderId="0" xfId="44" applyNumberFormat="1" applyFont="1" applyFill="1" applyBorder="1" applyAlignment="1">
      <alignment/>
    </xf>
    <xf numFmtId="44" fontId="6" fillId="39" borderId="40" xfId="46" applyFont="1" applyFill="1" applyBorder="1" applyAlignment="1">
      <alignment horizontal="left"/>
    </xf>
    <xf numFmtId="44" fontId="0" fillId="39" borderId="42" xfId="46" applyFont="1" applyFill="1" applyBorder="1" applyAlignment="1">
      <alignment/>
    </xf>
    <xf numFmtId="181" fontId="0" fillId="0" borderId="13" xfId="0" applyNumberFormat="1" applyFont="1" applyBorder="1" applyAlignment="1">
      <alignment/>
    </xf>
    <xf numFmtId="0" fontId="0" fillId="39" borderId="46" xfId="0" applyFill="1" applyBorder="1" applyAlignment="1">
      <alignment/>
    </xf>
    <xf numFmtId="181" fontId="7" fillId="0" borderId="25" xfId="0" applyNumberFormat="1" applyFont="1" applyFill="1" applyBorder="1" applyAlignment="1">
      <alignment/>
    </xf>
    <xf numFmtId="181" fontId="0" fillId="0" borderId="15" xfId="0" applyNumberFormat="1" applyFont="1" applyBorder="1" applyAlignment="1">
      <alignment/>
    </xf>
    <xf numFmtId="181" fontId="7" fillId="0" borderId="47" xfId="0" applyNumberFormat="1" applyFont="1" applyFill="1" applyBorder="1" applyAlignment="1">
      <alignment/>
    </xf>
    <xf numFmtId="44" fontId="1" fillId="0" borderId="42" xfId="46" applyFont="1" applyFill="1" applyBorder="1" applyAlignment="1">
      <alignment/>
    </xf>
    <xf numFmtId="44" fontId="5" fillId="37" borderId="14" xfId="44" applyFont="1" applyFill="1" applyBorder="1" applyAlignment="1">
      <alignment/>
    </xf>
    <xf numFmtId="177" fontId="1" fillId="37" borderId="29" xfId="44" applyNumberFormat="1" applyFont="1" applyFill="1" applyBorder="1" applyAlignment="1">
      <alignment horizontal="right"/>
    </xf>
    <xf numFmtId="177" fontId="0" fillId="0" borderId="45" xfId="44" applyNumberFormat="1" applyFont="1" applyBorder="1" applyAlignment="1">
      <alignment horizontal="right"/>
    </xf>
    <xf numFmtId="177" fontId="0" fillId="0" borderId="45" xfId="44" applyNumberFormat="1" applyFont="1" applyBorder="1" applyAlignment="1">
      <alignment/>
    </xf>
    <xf numFmtId="177" fontId="1" fillId="40" borderId="43" xfId="46" applyNumberFormat="1" applyFont="1" applyFill="1" applyBorder="1" applyAlignment="1">
      <alignment horizontal="right"/>
    </xf>
    <xf numFmtId="44" fontId="2" fillId="40" borderId="48" xfId="46" applyFont="1" applyFill="1" applyBorder="1" applyAlignment="1">
      <alignment/>
    </xf>
    <xf numFmtId="0" fontId="0" fillId="37" borderId="29" xfId="0" applyFill="1" applyBorder="1" applyAlignment="1">
      <alignment/>
    </xf>
    <xf numFmtId="9" fontId="0" fillId="37" borderId="29" xfId="60" applyFont="1" applyFill="1" applyBorder="1" applyAlignment="1">
      <alignment/>
    </xf>
    <xf numFmtId="9" fontId="0" fillId="0" borderId="0" xfId="60" applyFont="1" applyBorder="1" applyAlignment="1">
      <alignment/>
    </xf>
    <xf numFmtId="177" fontId="0" fillId="37" borderId="11" xfId="44" applyNumberFormat="1" applyFont="1" applyFill="1" applyBorder="1" applyAlignment="1">
      <alignment horizontal="right"/>
    </xf>
    <xf numFmtId="177" fontId="0" fillId="37" borderId="11" xfId="44" applyNumberFormat="1" applyFont="1" applyFill="1" applyBorder="1" applyAlignment="1">
      <alignment/>
    </xf>
    <xf numFmtId="44" fontId="0" fillId="0" borderId="13" xfId="46" applyFont="1" applyFill="1" applyBorder="1" applyAlignment="1">
      <alignment horizontal="left"/>
    </xf>
    <xf numFmtId="9" fontId="1" fillId="37" borderId="11" xfId="60" applyFont="1" applyFill="1" applyBorder="1" applyAlignment="1">
      <alignment/>
    </xf>
    <xf numFmtId="9" fontId="1" fillId="37" borderId="11" xfId="60" applyFont="1" applyFill="1" applyBorder="1" applyAlignment="1">
      <alignment horizontal="center"/>
    </xf>
    <xf numFmtId="177" fontId="0" fillId="0" borderId="18" xfId="46" applyNumberFormat="1" applyFont="1" applyFill="1" applyBorder="1" applyAlignment="1">
      <alignment/>
    </xf>
    <xf numFmtId="0" fontId="1" fillId="37" borderId="11" xfId="0" applyFont="1" applyFill="1" applyBorder="1" applyAlignment="1">
      <alignment/>
    </xf>
    <xf numFmtId="177" fontId="1" fillId="0" borderId="45" xfId="44" applyNumberFormat="1" applyFont="1" applyBorder="1" applyAlignment="1">
      <alignment horizontal="right"/>
    </xf>
    <xf numFmtId="177" fontId="1" fillId="0" borderId="45" xfId="44" applyNumberFormat="1" applyFont="1" applyBorder="1" applyAlignment="1">
      <alignment/>
    </xf>
    <xf numFmtId="9" fontId="1" fillId="35" borderId="29" xfId="60" applyFont="1" applyFill="1" applyBorder="1" applyAlignment="1">
      <alignment/>
    </xf>
    <xf numFmtId="177" fontId="1" fillId="35" borderId="29" xfId="0" applyNumberFormat="1" applyFont="1" applyFill="1" applyBorder="1" applyAlignment="1">
      <alignment/>
    </xf>
    <xf numFmtId="177" fontId="0" fillId="36" borderId="0" xfId="0" applyNumberFormat="1" applyFill="1" applyAlignment="1">
      <alignment/>
    </xf>
    <xf numFmtId="177" fontId="1" fillId="37" borderId="11" xfId="0" applyNumberFormat="1" applyFont="1" applyFill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39" borderId="18" xfId="0" applyNumberFormat="1" applyFill="1" applyBorder="1" applyAlignment="1">
      <alignment/>
    </xf>
    <xf numFmtId="177" fontId="0" fillId="37" borderId="29" xfId="0" applyNumberFormat="1" applyFill="1" applyBorder="1" applyAlignment="1">
      <alignment/>
    </xf>
    <xf numFmtId="177" fontId="0" fillId="0" borderId="18" xfId="60" applyNumberFormat="1" applyFont="1" applyBorder="1" applyAlignment="1">
      <alignment/>
    </xf>
    <xf numFmtId="177" fontId="1" fillId="35" borderId="45" xfId="44" applyNumberFormat="1" applyFont="1" applyFill="1" applyBorder="1" applyAlignment="1">
      <alignment horizontal="right"/>
    </xf>
    <xf numFmtId="177" fontId="1" fillId="35" borderId="45" xfId="44" applyNumberFormat="1" applyFont="1" applyFill="1" applyBorder="1" applyAlignment="1">
      <alignment/>
    </xf>
    <xf numFmtId="177" fontId="1" fillId="35" borderId="49" xfId="0" applyNumberFormat="1" applyFont="1" applyFill="1" applyBorder="1" applyAlignment="1">
      <alignment/>
    </xf>
    <xf numFmtId="9" fontId="1" fillId="35" borderId="18" xfId="60" applyFont="1" applyFill="1" applyBorder="1" applyAlignment="1">
      <alignment/>
    </xf>
    <xf numFmtId="177" fontId="0" fillId="0" borderId="23" xfId="46" applyNumberFormat="1" applyFont="1" applyFill="1" applyBorder="1" applyAlignment="1">
      <alignment/>
    </xf>
    <xf numFmtId="177" fontId="1" fillId="35" borderId="18" xfId="0" applyNumberFormat="1" applyFont="1" applyFill="1" applyBorder="1" applyAlignment="1">
      <alignment/>
    </xf>
    <xf numFmtId="177" fontId="1" fillId="35" borderId="29" xfId="44" applyNumberFormat="1" applyFont="1" applyFill="1" applyBorder="1" applyAlignment="1">
      <alignment/>
    </xf>
    <xf numFmtId="177" fontId="0" fillId="35" borderId="29" xfId="44" applyNumberFormat="1" applyFont="1" applyFill="1" applyBorder="1" applyAlignment="1">
      <alignment horizontal="right"/>
    </xf>
    <xf numFmtId="177" fontId="0" fillId="35" borderId="29" xfId="44" applyNumberFormat="1" applyFont="1" applyFill="1" applyBorder="1" applyAlignment="1">
      <alignment/>
    </xf>
    <xf numFmtId="177" fontId="1" fillId="35" borderId="29" xfId="46" applyNumberFormat="1" applyFont="1" applyFill="1" applyBorder="1" applyAlignment="1">
      <alignment/>
    </xf>
    <xf numFmtId="0" fontId="1" fillId="35" borderId="48" xfId="0" applyFont="1" applyFill="1" applyBorder="1" applyAlignment="1">
      <alignment/>
    </xf>
    <xf numFmtId="9" fontId="0" fillId="0" borderId="18" xfId="60" applyFont="1" applyFill="1" applyBorder="1" applyAlignment="1">
      <alignment/>
    </xf>
    <xf numFmtId="181" fontId="1" fillId="16" borderId="18" xfId="0" applyNumberFormat="1" applyFont="1" applyFill="1" applyBorder="1" applyAlignment="1">
      <alignment horizontal="right"/>
    </xf>
    <xf numFmtId="181" fontId="1" fillId="4" borderId="18" xfId="0" applyNumberFormat="1" applyFont="1" applyFill="1" applyBorder="1" applyAlignment="1">
      <alignment horizontal="right"/>
    </xf>
    <xf numFmtId="181" fontId="0" fillId="4" borderId="18" xfId="0" applyNumberFormat="1" applyFill="1" applyBorder="1" applyAlignment="1">
      <alignment horizontal="right"/>
    </xf>
    <xf numFmtId="0" fontId="7" fillId="4" borderId="18" xfId="0" applyFont="1" applyFill="1" applyBorder="1" applyAlignment="1">
      <alignment/>
    </xf>
    <xf numFmtId="181" fontId="7" fillId="4" borderId="18" xfId="0" applyNumberFormat="1" applyFont="1" applyFill="1" applyBorder="1" applyAlignment="1">
      <alignment/>
    </xf>
    <xf numFmtId="181" fontId="7" fillId="16" borderId="18" xfId="0" applyNumberFormat="1" applyFont="1" applyFill="1" applyBorder="1" applyAlignment="1">
      <alignment horizontal="right"/>
    </xf>
    <xf numFmtId="0" fontId="2" fillId="16" borderId="27" xfId="0" applyFont="1" applyFill="1" applyBorder="1" applyAlignment="1">
      <alignment/>
    </xf>
    <xf numFmtId="0" fontId="2" fillId="16" borderId="49" xfId="0" applyFont="1" applyFill="1" applyBorder="1" applyAlignment="1">
      <alignment/>
    </xf>
    <xf numFmtId="0" fontId="2" fillId="16" borderId="32" xfId="0" applyFont="1" applyFill="1" applyBorder="1" applyAlignment="1">
      <alignment/>
    </xf>
    <xf numFmtId="37" fontId="2" fillId="4" borderId="27" xfId="0" applyNumberFormat="1" applyFont="1" applyFill="1" applyBorder="1" applyAlignment="1">
      <alignment/>
    </xf>
    <xf numFmtId="37" fontId="2" fillId="4" borderId="49" xfId="0" applyNumberFormat="1" applyFont="1" applyFill="1" applyBorder="1" applyAlignment="1">
      <alignment/>
    </xf>
    <xf numFmtId="37" fontId="2" fillId="4" borderId="32" xfId="0" applyNumberFormat="1" applyFont="1" applyFill="1" applyBorder="1" applyAlignment="1">
      <alignment/>
    </xf>
    <xf numFmtId="0" fontId="7" fillId="16" borderId="50" xfId="0" applyFont="1" applyFill="1" applyBorder="1" applyAlignment="1">
      <alignment horizontal="center"/>
    </xf>
    <xf numFmtId="181" fontId="1" fillId="16" borderId="49" xfId="44" applyNumberFormat="1" applyFont="1" applyFill="1" applyBorder="1" applyAlignment="1">
      <alignment/>
    </xf>
    <xf numFmtId="177" fontId="11" fillId="41" borderId="18" xfId="44" applyNumberFormat="1" applyFont="1" applyFill="1" applyBorder="1" applyAlignment="1">
      <alignment/>
    </xf>
    <xf numFmtId="6" fontId="11" fillId="0" borderId="0" xfId="44" applyNumberFormat="1" applyFont="1" applyAlignment="1">
      <alignment/>
    </xf>
    <xf numFmtId="177" fontId="11" fillId="6" borderId="18" xfId="0" applyNumberFormat="1" applyFont="1" applyFill="1" applyBorder="1" applyAlignment="1">
      <alignment/>
    </xf>
    <xf numFmtId="177" fontId="11" fillId="6" borderId="18" xfId="44" applyNumberFormat="1" applyFont="1" applyFill="1" applyBorder="1" applyAlignment="1">
      <alignment/>
    </xf>
    <xf numFmtId="6" fontId="11" fillId="6" borderId="18" xfId="0" applyNumberFormat="1" applyFont="1" applyFill="1" applyBorder="1" applyAlignment="1">
      <alignment/>
    </xf>
    <xf numFmtId="177" fontId="60" fillId="42" borderId="18" xfId="0" applyNumberFormat="1" applyFont="1" applyFill="1" applyBorder="1" applyAlignment="1">
      <alignment/>
    </xf>
    <xf numFmtId="0" fontId="61" fillId="43" borderId="0" xfId="0" applyFont="1" applyFill="1" applyBorder="1" applyAlignment="1">
      <alignment/>
    </xf>
    <xf numFmtId="177" fontId="61" fillId="43" borderId="18" xfId="0" applyNumberFormat="1" applyFont="1" applyFill="1" applyBorder="1" applyAlignment="1">
      <alignment/>
    </xf>
    <xf numFmtId="6" fontId="61" fillId="43" borderId="18" xfId="0" applyNumberFormat="1" applyFont="1" applyFill="1" applyBorder="1" applyAlignment="1">
      <alignment/>
    </xf>
    <xf numFmtId="0" fontId="61" fillId="43" borderId="0" xfId="0" applyFont="1" applyFill="1" applyAlignment="1">
      <alignment/>
    </xf>
    <xf numFmtId="177" fontId="61" fillId="43" borderId="18" xfId="0" applyNumberFormat="1" applyFont="1" applyFill="1" applyBorder="1" applyAlignment="1" quotePrefix="1">
      <alignment horizontal="center"/>
    </xf>
    <xf numFmtId="6" fontId="61" fillId="43" borderId="18" xfId="0" applyNumberFormat="1" applyFont="1" applyFill="1" applyBorder="1" applyAlignment="1">
      <alignment horizontal="center"/>
    </xf>
    <xf numFmtId="167" fontId="61" fillId="43" borderId="0" xfId="0" applyNumberFormat="1" applyFont="1" applyFill="1" applyBorder="1" applyAlignment="1">
      <alignment/>
    </xf>
    <xf numFmtId="167" fontId="61" fillId="43" borderId="0" xfId="0" applyNumberFormat="1" applyFont="1" applyFill="1" applyBorder="1" applyAlignment="1">
      <alignment horizontal="right"/>
    </xf>
    <xf numFmtId="167" fontId="61" fillId="43" borderId="0" xfId="0" applyNumberFormat="1" applyFont="1" applyFill="1" applyBorder="1" applyAlignment="1" quotePrefix="1">
      <alignment horizontal="right"/>
    </xf>
    <xf numFmtId="0" fontId="62" fillId="43" borderId="0" xfId="0" applyFont="1" applyFill="1" applyBorder="1" applyAlignment="1">
      <alignment/>
    </xf>
    <xf numFmtId="3" fontId="61" fillId="43" borderId="0" xfId="0" applyNumberFormat="1" applyFont="1" applyFill="1" applyBorder="1" applyAlignment="1">
      <alignment/>
    </xf>
    <xf numFmtId="6" fontId="61" fillId="43" borderId="0" xfId="0" applyNumberFormat="1" applyFont="1" applyFill="1" applyBorder="1" applyAlignment="1">
      <alignment/>
    </xf>
    <xf numFmtId="0" fontId="62" fillId="43" borderId="0" xfId="0" applyFont="1" applyFill="1" applyBorder="1" applyAlignment="1">
      <alignment horizontal="left"/>
    </xf>
    <xf numFmtId="0" fontId="61" fillId="43" borderId="0" xfId="0" applyFont="1" applyFill="1" applyBorder="1" applyAlignment="1" quotePrefix="1">
      <alignment horizontal="center"/>
    </xf>
    <xf numFmtId="167" fontId="61" fillId="43" borderId="0" xfId="0" applyNumberFormat="1" applyFont="1" applyFill="1" applyBorder="1" applyAlignment="1" quotePrefix="1">
      <alignment horizontal="center"/>
    </xf>
    <xf numFmtId="0" fontId="61" fillId="43" borderId="18" xfId="0" applyFont="1" applyFill="1" applyBorder="1" applyAlignment="1">
      <alignment/>
    </xf>
    <xf numFmtId="181" fontId="11" fillId="0" borderId="18" xfId="0" applyNumberFormat="1" applyFont="1" applyFill="1" applyBorder="1" applyAlignment="1">
      <alignment horizontal="left"/>
    </xf>
    <xf numFmtId="181" fontId="11" fillId="0" borderId="18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61" fillId="43" borderId="18" xfId="0" applyFont="1" applyFill="1" applyBorder="1" applyAlignment="1">
      <alignment horizontal="left"/>
    </xf>
    <xf numFmtId="0" fontId="61" fillId="43" borderId="0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right"/>
    </xf>
    <xf numFmtId="0" fontId="61" fillId="43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4" fontId="11" fillId="6" borderId="0" xfId="44" applyFont="1" applyFill="1" applyAlignment="1">
      <alignment/>
    </xf>
    <xf numFmtId="177" fontId="1" fillId="0" borderId="0" xfId="0" applyNumberFormat="1" applyFont="1" applyBorder="1" applyAlignment="1">
      <alignment horizontal="center"/>
    </xf>
    <xf numFmtId="177" fontId="61" fillId="43" borderId="18" xfId="0" applyNumberFormat="1" applyFont="1" applyFill="1" applyBorder="1" applyAlignment="1">
      <alignment horizontal="center"/>
    </xf>
    <xf numFmtId="177" fontId="11" fillId="0" borderId="18" xfId="0" applyNumberFormat="1" applyFont="1" applyFill="1" applyBorder="1" applyAlignment="1">
      <alignment horizontal="center"/>
    </xf>
    <xf numFmtId="177" fontId="11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 horizontal="center" vertical="top"/>
    </xf>
    <xf numFmtId="177" fontId="11" fillId="12" borderId="18" xfId="0" applyNumberFormat="1" applyFont="1" applyFill="1" applyBorder="1" applyAlignment="1">
      <alignment/>
    </xf>
    <xf numFmtId="6" fontId="11" fillId="12" borderId="18" xfId="0" applyNumberFormat="1" applyFont="1" applyFill="1" applyBorder="1" applyAlignment="1">
      <alignment/>
    </xf>
    <xf numFmtId="177" fontId="11" fillId="12" borderId="18" xfId="0" applyNumberFormat="1" applyFont="1" applyFill="1" applyBorder="1" applyAlignment="1">
      <alignment horizontal="center"/>
    </xf>
    <xf numFmtId="177" fontId="11" fillId="12" borderId="0" xfId="0" applyNumberFormat="1" applyFont="1" applyFill="1" applyAlignment="1">
      <alignment/>
    </xf>
    <xf numFmtId="177" fontId="11" fillId="12" borderId="18" xfId="44" applyNumberFormat="1" applyFont="1" applyFill="1" applyBorder="1" applyAlignment="1">
      <alignment horizontal="center"/>
    </xf>
    <xf numFmtId="177" fontId="11" fillId="12" borderId="24" xfId="44" applyNumberFormat="1" applyFont="1" applyFill="1" applyBorder="1" applyAlignment="1">
      <alignment horizontal="center"/>
    </xf>
    <xf numFmtId="177" fontId="11" fillId="12" borderId="22" xfId="44" applyNumberFormat="1" applyFont="1" applyFill="1" applyBorder="1" applyAlignment="1">
      <alignment horizontal="center"/>
    </xf>
    <xf numFmtId="177" fontId="59" fillId="12" borderId="18" xfId="0" applyNumberFormat="1" applyFont="1" applyFill="1" applyBorder="1" applyAlignment="1">
      <alignment horizontal="center"/>
    </xf>
    <xf numFmtId="177" fontId="11" fillId="12" borderId="20" xfId="0" applyNumberFormat="1" applyFont="1" applyFill="1" applyBorder="1" applyAlignment="1">
      <alignment horizontal="center"/>
    </xf>
    <xf numFmtId="177" fontId="11" fillId="12" borderId="23" xfId="0" applyNumberFormat="1" applyFont="1" applyFill="1" applyBorder="1" applyAlignment="1">
      <alignment horizontal="center"/>
    </xf>
    <xf numFmtId="177" fontId="61" fillId="42" borderId="18" xfId="0" applyNumberFormat="1" applyFont="1" applyFill="1" applyBorder="1" applyAlignment="1">
      <alignment/>
    </xf>
    <xf numFmtId="177" fontId="61" fillId="42" borderId="18" xfId="0" applyNumberFormat="1" applyFont="1" applyFill="1" applyBorder="1" applyAlignment="1">
      <alignment horizontal="center"/>
    </xf>
    <xf numFmtId="177" fontId="11" fillId="6" borderId="0" xfId="44" applyNumberFormat="1" applyFont="1" applyFill="1" applyAlignment="1">
      <alignment/>
    </xf>
    <xf numFmtId="0" fontId="11" fillId="6" borderId="18" xfId="0" applyFont="1" applyFill="1" applyBorder="1" applyAlignment="1">
      <alignment/>
    </xf>
    <xf numFmtId="0" fontId="11" fillId="6" borderId="18" xfId="0" applyFont="1" applyFill="1" applyBorder="1" applyAlignment="1">
      <alignment horizontal="left"/>
    </xf>
    <xf numFmtId="0" fontId="11" fillId="6" borderId="20" xfId="0" applyFont="1" applyFill="1" applyBorder="1" applyAlignment="1">
      <alignment/>
    </xf>
    <xf numFmtId="0" fontId="11" fillId="6" borderId="23" xfId="0" applyFont="1" applyFill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left"/>
    </xf>
    <xf numFmtId="177" fontId="11" fillId="0" borderId="0" xfId="0" applyNumberFormat="1" applyFont="1" applyBorder="1" applyAlignment="1">
      <alignment/>
    </xf>
    <xf numFmtId="177" fontId="11" fillId="12" borderId="18" xfId="0" applyNumberFormat="1" applyFont="1" applyFill="1" applyBorder="1" applyAlignment="1">
      <alignment horizontal="right"/>
    </xf>
    <xf numFmtId="6" fontId="11" fillId="6" borderId="18" xfId="0" applyNumberFormat="1" applyFont="1" applyFill="1" applyBorder="1" applyAlignment="1">
      <alignment horizontal="right"/>
    </xf>
    <xf numFmtId="181" fontId="61" fillId="43" borderId="18" xfId="0" applyNumberFormat="1" applyFont="1" applyFill="1" applyBorder="1" applyAlignment="1">
      <alignment horizontal="center"/>
    </xf>
    <xf numFmtId="6" fontId="61" fillId="43" borderId="18" xfId="0" applyNumberFormat="1" applyFont="1" applyFill="1" applyBorder="1" applyAlignment="1" quotePrefix="1">
      <alignment horizontal="center"/>
    </xf>
    <xf numFmtId="0" fontId="61" fillId="43" borderId="31" xfId="0" applyFont="1" applyFill="1" applyBorder="1" applyAlignment="1">
      <alignment horizontal="center"/>
    </xf>
    <xf numFmtId="177" fontId="61" fillId="43" borderId="51" xfId="0" applyNumberFormat="1" applyFont="1" applyFill="1" applyBorder="1" applyAlignment="1">
      <alignment horizontal="center"/>
    </xf>
    <xf numFmtId="181" fontId="61" fillId="43" borderId="18" xfId="0" applyNumberFormat="1" applyFont="1" applyFill="1" applyBorder="1" applyAlignment="1">
      <alignment/>
    </xf>
    <xf numFmtId="181" fontId="61" fillId="43" borderId="18" xfId="0" applyNumberFormat="1" applyFont="1" applyFill="1" applyBorder="1" applyAlignment="1">
      <alignment horizontal="left"/>
    </xf>
    <xf numFmtId="177" fontId="61" fillId="43" borderId="18" xfId="0" applyNumberFormat="1" applyFont="1" applyFill="1" applyBorder="1" applyAlignment="1">
      <alignment horizontal="left"/>
    </xf>
    <xf numFmtId="0" fontId="63" fillId="43" borderId="0" xfId="0" applyFont="1" applyFill="1" applyAlignment="1">
      <alignment/>
    </xf>
    <xf numFmtId="0" fontId="63" fillId="0" borderId="0" xfId="0" applyFont="1" applyFill="1" applyAlignment="1">
      <alignment/>
    </xf>
    <xf numFmtId="0" fontId="11" fillId="0" borderId="13" xfId="0" applyFont="1" applyBorder="1" applyAlignment="1">
      <alignment/>
    </xf>
    <xf numFmtId="177" fontId="11" fillId="12" borderId="24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 horizontal="left"/>
    </xf>
    <xf numFmtId="177" fontId="11" fillId="12" borderId="22" xfId="0" applyNumberFormat="1" applyFont="1" applyFill="1" applyBorder="1" applyAlignment="1">
      <alignment horizontal="left"/>
    </xf>
    <xf numFmtId="177" fontId="11" fillId="12" borderId="18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6" fontId="11" fillId="44" borderId="18" xfId="0" applyNumberFormat="1" applyFont="1" applyFill="1" applyBorder="1" applyAlignment="1">
      <alignment horizontal="right"/>
    </xf>
    <xf numFmtId="6" fontId="61" fillId="4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181" fontId="1" fillId="34" borderId="18" xfId="0" applyNumberFormat="1" applyFont="1" applyFill="1" applyBorder="1" applyAlignment="1">
      <alignment/>
    </xf>
    <xf numFmtId="177" fontId="1" fillId="0" borderId="0" xfId="0" applyNumberFormat="1" applyFont="1" applyFill="1" applyAlignment="1" quotePrefix="1">
      <alignment horizontal="center"/>
    </xf>
    <xf numFmtId="177" fontId="1" fillId="0" borderId="0" xfId="0" applyNumberFormat="1" applyFont="1" applyFill="1" applyAlignment="1">
      <alignment/>
    </xf>
    <xf numFmtId="181" fontId="1" fillId="45" borderId="18" xfId="0" applyNumberFormat="1" applyFont="1" applyFill="1" applyBorder="1" applyAlignment="1">
      <alignment wrapText="1"/>
    </xf>
    <xf numFmtId="181" fontId="1" fillId="18" borderId="18" xfId="0" applyNumberFormat="1" applyFont="1" applyFill="1" applyBorder="1" applyAlignment="1">
      <alignment vertical="top" wrapText="1"/>
    </xf>
    <xf numFmtId="6" fontId="11" fillId="18" borderId="18" xfId="0" applyNumberFormat="1" applyFont="1" applyFill="1" applyBorder="1" applyAlignment="1">
      <alignment/>
    </xf>
    <xf numFmtId="181" fontId="1" fillId="6" borderId="18" xfId="0" applyNumberFormat="1" applyFont="1" applyFill="1" applyBorder="1" applyAlignment="1">
      <alignment/>
    </xf>
    <xf numFmtId="181" fontId="7" fillId="6" borderId="18" xfId="0" applyNumberFormat="1" applyFont="1" applyFill="1" applyBorder="1" applyAlignment="1">
      <alignment/>
    </xf>
    <xf numFmtId="181" fontId="1" fillId="6" borderId="18" xfId="0" applyNumberFormat="1" applyFont="1" applyFill="1" applyBorder="1" applyAlignment="1">
      <alignment vertical="top" wrapText="1"/>
    </xf>
    <xf numFmtId="181" fontId="2" fillId="18" borderId="0" xfId="0" applyNumberFormat="1" applyFont="1" applyFill="1" applyBorder="1" applyAlignment="1">
      <alignment/>
    </xf>
    <xf numFmtId="181" fontId="5" fillId="18" borderId="18" xfId="0" applyNumberFormat="1" applyFont="1" applyFill="1" applyBorder="1" applyAlignment="1">
      <alignment horizontal="center"/>
    </xf>
    <xf numFmtId="181" fontId="5" fillId="18" borderId="18" xfId="0" applyNumberFormat="1" applyFont="1" applyFill="1" applyBorder="1" applyAlignment="1">
      <alignment horizontal="right"/>
    </xf>
    <xf numFmtId="181" fontId="5" fillId="18" borderId="18" xfId="0" applyNumberFormat="1" applyFont="1" applyFill="1" applyBorder="1" applyAlignment="1">
      <alignment horizontal="center" wrapText="1"/>
    </xf>
    <xf numFmtId="181" fontId="64" fillId="6" borderId="18" xfId="0" applyNumberFormat="1" applyFont="1" applyFill="1" applyBorder="1" applyAlignment="1">
      <alignment/>
    </xf>
    <xf numFmtId="181" fontId="1" fillId="6" borderId="18" xfId="0" applyNumberFormat="1" applyFont="1" applyFill="1" applyBorder="1" applyAlignment="1">
      <alignment horizontal="right"/>
    </xf>
    <xf numFmtId="181" fontId="1" fillId="18" borderId="18" xfId="0" applyNumberFormat="1" applyFont="1" applyFill="1" applyBorder="1" applyAlignment="1">
      <alignment horizontal="right"/>
    </xf>
    <xf numFmtId="181" fontId="1" fillId="18" borderId="18" xfId="0" applyNumberFormat="1" applyFont="1" applyFill="1" applyBorder="1" applyAlignment="1">
      <alignment horizontal="center"/>
    </xf>
    <xf numFmtId="181" fontId="7" fillId="18" borderId="18" xfId="0" applyNumberFormat="1" applyFont="1" applyFill="1" applyBorder="1" applyAlignment="1">
      <alignment horizontal="center"/>
    </xf>
    <xf numFmtId="181" fontId="7" fillId="18" borderId="18" xfId="0" applyNumberFormat="1" applyFont="1" applyFill="1" applyBorder="1" applyAlignment="1">
      <alignment horizontal="center" wrapText="1"/>
    </xf>
    <xf numFmtId="181" fontId="1" fillId="18" borderId="0" xfId="0" applyNumberFormat="1" applyFont="1" applyFill="1" applyBorder="1" applyAlignment="1">
      <alignment/>
    </xf>
    <xf numFmtId="181" fontId="2" fillId="6" borderId="19" xfId="0" applyNumberFormat="1" applyFont="1" applyFill="1" applyBorder="1" applyAlignment="1">
      <alignment/>
    </xf>
    <xf numFmtId="181" fontId="2" fillId="6" borderId="52" xfId="0" applyNumberFormat="1" applyFont="1" applyFill="1" applyBorder="1" applyAlignment="1">
      <alignment/>
    </xf>
    <xf numFmtId="181" fontId="2" fillId="6" borderId="53" xfId="0" applyNumberFormat="1" applyFont="1" applyFill="1" applyBorder="1" applyAlignment="1">
      <alignment horizontal="left"/>
    </xf>
    <xf numFmtId="181" fontId="8" fillId="18" borderId="18" xfId="0" applyNumberFormat="1" applyFont="1" applyFill="1" applyBorder="1" applyAlignment="1">
      <alignment horizontal="left"/>
    </xf>
    <xf numFmtId="181" fontId="8" fillId="18" borderId="18" xfId="0" applyNumberFormat="1" applyFont="1" applyFill="1" applyBorder="1" applyAlignment="1">
      <alignment/>
    </xf>
    <xf numFmtId="0" fontId="8" fillId="18" borderId="31" xfId="0" applyFont="1" applyFill="1" applyBorder="1" applyAlignment="1">
      <alignment horizontal="left" indent="1"/>
    </xf>
    <xf numFmtId="0" fontId="11" fillId="18" borderId="31" xfId="0" applyFont="1" applyFill="1" applyBorder="1" applyAlignment="1">
      <alignment horizontal="center"/>
    </xf>
    <xf numFmtId="0" fontId="1" fillId="6" borderId="18" xfId="0" applyFont="1" applyFill="1" applyBorder="1" applyAlignment="1">
      <alignment/>
    </xf>
    <xf numFmtId="181" fontId="6" fillId="18" borderId="18" xfId="0" applyNumberFormat="1" applyFont="1" applyFill="1" applyBorder="1" applyAlignment="1">
      <alignment horizontal="left"/>
    </xf>
    <xf numFmtId="0" fontId="6" fillId="18" borderId="10" xfId="0" applyFont="1" applyFill="1" applyBorder="1" applyAlignment="1">
      <alignment horizontal="left"/>
    </xf>
    <xf numFmtId="6" fontId="1" fillId="18" borderId="11" xfId="0" applyNumberFormat="1" applyFont="1" applyFill="1" applyBorder="1" applyAlignment="1">
      <alignment horizontal="center"/>
    </xf>
    <xf numFmtId="0" fontId="1" fillId="18" borderId="11" xfId="0" applyFont="1" applyFill="1" applyBorder="1" applyAlignment="1">
      <alignment horizontal="center"/>
    </xf>
    <xf numFmtId="37" fontId="1" fillId="18" borderId="16" xfId="0" applyNumberFormat="1" applyFont="1" applyFill="1" applyBorder="1" applyAlignment="1">
      <alignment horizontal="center" wrapText="1"/>
    </xf>
    <xf numFmtId="37" fontId="2" fillId="18" borderId="0" xfId="0" applyNumberFormat="1" applyFont="1" applyFill="1" applyAlignment="1">
      <alignment/>
    </xf>
    <xf numFmtId="181" fontId="1" fillId="18" borderId="11" xfId="44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181" fontId="1" fillId="0" borderId="18" xfId="44" applyNumberFormat="1" applyFont="1" applyFill="1" applyBorder="1" applyAlignment="1">
      <alignment/>
    </xf>
    <xf numFmtId="181" fontId="1" fillId="4" borderId="18" xfId="44" applyNumberFormat="1" applyFont="1" applyFill="1" applyBorder="1" applyAlignment="1">
      <alignment/>
    </xf>
    <xf numFmtId="37" fontId="1" fillId="0" borderId="25" xfId="0" applyNumberFormat="1" applyFont="1" applyFill="1" applyBorder="1" applyAlignment="1">
      <alignment vertical="top" wrapText="1"/>
    </xf>
    <xf numFmtId="181" fontId="1" fillId="4" borderId="29" xfId="44" applyNumberFormat="1" applyFont="1" applyFill="1" applyBorder="1" applyAlignment="1">
      <alignment/>
    </xf>
    <xf numFmtId="181" fontId="1" fillId="10" borderId="29" xfId="44" applyNumberFormat="1" applyFont="1" applyFill="1" applyBorder="1" applyAlignment="1">
      <alignment/>
    </xf>
    <xf numFmtId="37" fontId="1" fillId="0" borderId="48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38" fontId="1" fillId="0" borderId="18" xfId="0" applyNumberFormat="1" applyFont="1" applyFill="1" applyBorder="1" applyAlignment="1">
      <alignment/>
    </xf>
    <xf numFmtId="37" fontId="1" fillId="0" borderId="48" xfId="0" applyNumberFormat="1" applyFont="1" applyBorder="1" applyAlignment="1">
      <alignment vertical="top" wrapText="1"/>
    </xf>
    <xf numFmtId="181" fontId="1" fillId="0" borderId="0" xfId="44" applyNumberFormat="1" applyFont="1" applyAlignment="1">
      <alignment/>
    </xf>
    <xf numFmtId="181" fontId="1" fillId="0" borderId="34" xfId="44" applyNumberFormat="1" applyFont="1" applyFill="1" applyBorder="1" applyAlignment="1">
      <alignment/>
    </xf>
    <xf numFmtId="37" fontId="1" fillId="0" borderId="0" xfId="0" applyNumberFormat="1" applyFont="1" applyBorder="1" applyAlignment="1">
      <alignment vertical="top" wrapText="1"/>
    </xf>
    <xf numFmtId="181" fontId="1" fillId="6" borderId="18" xfId="44" applyNumberFormat="1" applyFont="1" applyFill="1" applyBorder="1" applyAlignment="1">
      <alignment/>
    </xf>
    <xf numFmtId="181" fontId="1" fillId="6" borderId="29" xfId="44" applyNumberFormat="1" applyFont="1" applyFill="1" applyBorder="1" applyAlignment="1">
      <alignment/>
    </xf>
    <xf numFmtId="181" fontId="1" fillId="18" borderId="29" xfId="44" applyNumberFormat="1" applyFont="1" applyFill="1" applyBorder="1" applyAlignment="1">
      <alignment/>
    </xf>
    <xf numFmtId="37" fontId="1" fillId="18" borderId="0" xfId="0" applyNumberFormat="1" applyFont="1" applyFill="1" applyAlignment="1">
      <alignment/>
    </xf>
    <xf numFmtId="181" fontId="1" fillId="32" borderId="18" xfId="0" applyNumberFormat="1" applyFont="1" applyFill="1" applyBorder="1" applyAlignment="1">
      <alignment/>
    </xf>
    <xf numFmtId="181" fontId="1" fillId="34" borderId="18" xfId="0" applyNumberFormat="1" applyFont="1" applyFill="1" applyBorder="1" applyAlignment="1">
      <alignment horizontal="right"/>
    </xf>
    <xf numFmtId="181" fontId="1" fillId="32" borderId="18" xfId="0" applyNumberFormat="1" applyFont="1" applyFill="1" applyBorder="1" applyAlignment="1">
      <alignment horizontal="right"/>
    </xf>
    <xf numFmtId="181" fontId="1" fillId="18" borderId="18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 horizontal="left"/>
    </xf>
    <xf numFmtId="181" fontId="1" fillId="0" borderId="18" xfId="0" applyNumberFormat="1" applyFont="1" applyFill="1" applyBorder="1" applyAlignment="1">
      <alignment vertical="top" wrapText="1"/>
    </xf>
    <xf numFmtId="181" fontId="1" fillId="34" borderId="18" xfId="0" applyNumberFormat="1" applyFont="1" applyFill="1" applyBorder="1" applyAlignment="1">
      <alignment vertical="top" wrapText="1"/>
    </xf>
    <xf numFmtId="181" fontId="1" fillId="0" borderId="24" xfId="0" applyNumberFormat="1" applyFont="1" applyFill="1" applyBorder="1" applyAlignment="1">
      <alignment wrapText="1"/>
    </xf>
    <xf numFmtId="181" fontId="1" fillId="0" borderId="18" xfId="0" applyNumberFormat="1" applyFont="1" applyFill="1" applyBorder="1" applyAlignment="1">
      <alignment horizontal="left" wrapText="1"/>
    </xf>
    <xf numFmtId="180" fontId="2" fillId="12" borderId="26" xfId="0" applyNumberFormat="1" applyFont="1" applyFill="1" applyBorder="1" applyAlignment="1">
      <alignment/>
    </xf>
    <xf numFmtId="181" fontId="0" fillId="6" borderId="23" xfId="0" applyNumberFormat="1" applyFill="1" applyBorder="1" applyAlignment="1">
      <alignment/>
    </xf>
    <xf numFmtId="181" fontId="1" fillId="6" borderId="29" xfId="0" applyNumberFormat="1" applyFont="1" applyFill="1" applyBorder="1" applyAlignment="1">
      <alignment/>
    </xf>
    <xf numFmtId="181" fontId="1" fillId="18" borderId="30" xfId="0" applyNumberFormat="1" applyFont="1" applyFill="1" applyBorder="1" applyAlignment="1">
      <alignment/>
    </xf>
    <xf numFmtId="181" fontId="1" fillId="6" borderId="27" xfId="0" applyNumberFormat="1" applyFont="1" applyFill="1" applyBorder="1" applyAlignment="1">
      <alignment/>
    </xf>
    <xf numFmtId="181" fontId="1" fillId="32" borderId="18" xfId="0" applyNumberFormat="1" applyFont="1" applyFill="1" applyBorder="1" applyAlignment="1">
      <alignment wrapText="1"/>
    </xf>
    <xf numFmtId="180" fontId="1" fillId="18" borderId="29" xfId="0" applyNumberFormat="1" applyFont="1" applyFill="1" applyBorder="1" applyAlignment="1">
      <alignment vertical="top" wrapText="1"/>
    </xf>
    <xf numFmtId="180" fontId="1" fillId="6" borderId="29" xfId="0" applyNumberFormat="1" applyFont="1" applyFill="1" applyBorder="1" applyAlignment="1">
      <alignment vertical="top" wrapText="1"/>
    </xf>
    <xf numFmtId="0" fontId="1" fillId="6" borderId="14" xfId="0" applyFont="1" applyFill="1" applyBorder="1" applyAlignment="1">
      <alignment/>
    </xf>
    <xf numFmtId="0" fontId="1" fillId="43" borderId="17" xfId="0" applyFont="1" applyFill="1" applyBorder="1" applyAlignment="1">
      <alignment horizontal="left"/>
    </xf>
    <xf numFmtId="180" fontId="7" fillId="43" borderId="34" xfId="0" applyNumberFormat="1" applyFont="1" applyFill="1" applyBorder="1" applyAlignment="1">
      <alignment horizontal="right"/>
    </xf>
    <xf numFmtId="180" fontId="7" fillId="43" borderId="34" xfId="0" applyNumberFormat="1" applyFont="1" applyFill="1" applyBorder="1" applyAlignment="1">
      <alignment horizontal="center"/>
    </xf>
    <xf numFmtId="6" fontId="7" fillId="43" borderId="54" xfId="0" applyNumberFormat="1" applyFont="1" applyFill="1" applyBorder="1" applyAlignment="1">
      <alignment horizontal="center"/>
    </xf>
    <xf numFmtId="0" fontId="1" fillId="43" borderId="17" xfId="0" applyFont="1" applyFill="1" applyBorder="1" applyAlignment="1">
      <alignment/>
    </xf>
    <xf numFmtId="6" fontId="7" fillId="43" borderId="34" xfId="0" applyNumberFormat="1" applyFont="1" applyFill="1" applyBorder="1" applyAlignment="1">
      <alignment horizontal="right"/>
    </xf>
    <xf numFmtId="6" fontId="7" fillId="43" borderId="34" xfId="0" applyNumberFormat="1" applyFont="1" applyFill="1" applyBorder="1" applyAlignment="1">
      <alignment horizontal="center"/>
    </xf>
    <xf numFmtId="6" fontId="7" fillId="43" borderId="36" xfId="0" applyNumberFormat="1" applyFont="1" applyFill="1" applyBorder="1" applyAlignment="1">
      <alignment horizontal="center"/>
    </xf>
    <xf numFmtId="0" fontId="7" fillId="43" borderId="54" xfId="0" applyFont="1" applyFill="1" applyBorder="1" applyAlignment="1">
      <alignment horizontal="center"/>
    </xf>
    <xf numFmtId="6" fontId="7" fillId="43" borderId="35" xfId="0" applyNumberFormat="1" applyFont="1" applyFill="1" applyBorder="1" applyAlignment="1">
      <alignment horizontal="center"/>
    </xf>
    <xf numFmtId="0" fontId="1" fillId="43" borderId="0" xfId="0" applyFont="1" applyFill="1" applyAlignment="1">
      <alignment/>
    </xf>
    <xf numFmtId="0" fontId="1" fillId="0" borderId="10" xfId="0" applyFont="1" applyBorder="1" applyAlignment="1">
      <alignment/>
    </xf>
    <xf numFmtId="180" fontId="1" fillId="0" borderId="55" xfId="0" applyNumberFormat="1" applyFont="1" applyFill="1" applyBorder="1" applyAlignment="1">
      <alignment vertical="top" wrapText="1"/>
    </xf>
    <xf numFmtId="38" fontId="1" fillId="0" borderId="55" xfId="0" applyNumberFormat="1" applyFont="1" applyFill="1" applyBorder="1" applyAlignment="1">
      <alignment vertical="top" wrapText="1"/>
    </xf>
    <xf numFmtId="0" fontId="1" fillId="0" borderId="56" xfId="0" applyFont="1" applyBorder="1" applyAlignment="1">
      <alignment/>
    </xf>
    <xf numFmtId="180" fontId="1" fillId="0" borderId="18" xfId="0" applyNumberFormat="1" applyFont="1" applyFill="1" applyBorder="1" applyAlignment="1">
      <alignment vertical="top" wrapText="1"/>
    </xf>
    <xf numFmtId="0" fontId="1" fillId="0" borderId="48" xfId="0" applyFont="1" applyFill="1" applyBorder="1" applyAlignment="1">
      <alignment wrapText="1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Border="1" applyAlignment="1">
      <alignment vertical="top" wrapText="1"/>
    </xf>
    <xf numFmtId="180" fontId="1" fillId="0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181" fontId="1" fillId="0" borderId="13" xfId="0" applyNumberFormat="1" applyFont="1" applyFill="1" applyBorder="1" applyAlignment="1">
      <alignment horizontal="left"/>
    </xf>
    <xf numFmtId="180" fontId="1" fillId="0" borderId="18" xfId="0" applyNumberFormat="1" applyFont="1" applyFill="1" applyBorder="1" applyAlignment="1">
      <alignment wrapText="1"/>
    </xf>
    <xf numFmtId="180" fontId="1" fillId="6" borderId="11" xfId="0" applyNumberFormat="1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181" fontId="1" fillId="0" borderId="13" xfId="0" applyNumberFormat="1" applyFont="1" applyFill="1" applyBorder="1" applyAlignment="1">
      <alignment/>
    </xf>
    <xf numFmtId="180" fontId="1" fillId="6" borderId="18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wrapText="1"/>
    </xf>
    <xf numFmtId="180" fontId="1" fillId="6" borderId="27" xfId="0" applyNumberFormat="1" applyFont="1" applyFill="1" applyBorder="1" applyAlignment="1">
      <alignment vertical="top" wrapText="1"/>
    </xf>
    <xf numFmtId="180" fontId="1" fillId="6" borderId="18" xfId="0" applyNumberFormat="1" applyFont="1" applyFill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6" borderId="19" xfId="0" applyFont="1" applyFill="1" applyBorder="1" applyAlignment="1">
      <alignment/>
    </xf>
    <xf numFmtId="0" fontId="1" fillId="6" borderId="52" xfId="0" applyFont="1" applyFill="1" applyBorder="1" applyAlignment="1">
      <alignment/>
    </xf>
    <xf numFmtId="0" fontId="1" fillId="6" borderId="53" xfId="0" applyFont="1" applyFill="1" applyBorder="1" applyAlignment="1">
      <alignment/>
    </xf>
    <xf numFmtId="180" fontId="1" fillId="6" borderId="58" xfId="0" applyNumberFormat="1" applyFont="1" applyFill="1" applyBorder="1" applyAlignment="1">
      <alignment vertical="top" wrapText="1"/>
    </xf>
    <xf numFmtId="180" fontId="1" fillId="18" borderId="30" xfId="0" applyNumberFormat="1" applyFont="1" applyFill="1" applyBorder="1" applyAlignment="1">
      <alignment vertical="top" wrapText="1"/>
    </xf>
    <xf numFmtId="181" fontId="1" fillId="0" borderId="24" xfId="0" applyNumberFormat="1" applyFont="1" applyFill="1" applyBorder="1" applyAlignment="1">
      <alignment horizontal="left" wrapText="1"/>
    </xf>
    <xf numFmtId="181" fontId="1" fillId="34" borderId="0" xfId="0" applyNumberFormat="1" applyFont="1" applyFill="1" applyBorder="1" applyAlignment="1">
      <alignment/>
    </xf>
    <xf numFmtId="177" fontId="1" fillId="0" borderId="18" xfId="44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/>
    </xf>
    <xf numFmtId="177" fontId="1" fillId="0" borderId="18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center" wrapText="1"/>
    </xf>
    <xf numFmtId="181" fontId="2" fillId="18" borderId="0" xfId="0" applyNumberFormat="1" applyFont="1" applyFill="1" applyBorder="1" applyAlignment="1">
      <alignment horizontal="right"/>
    </xf>
    <xf numFmtId="181" fontId="2" fillId="18" borderId="0" xfId="0" applyNumberFormat="1" applyFont="1" applyFill="1" applyBorder="1" applyAlignment="1">
      <alignment wrapText="1"/>
    </xf>
    <xf numFmtId="181" fontId="1" fillId="34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wrapText="1"/>
    </xf>
    <xf numFmtId="181" fontId="2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>
      <alignment horizontal="right" vertical="top"/>
    </xf>
    <xf numFmtId="181" fontId="1" fillId="6" borderId="23" xfId="0" applyNumberFormat="1" applyFont="1" applyFill="1" applyBorder="1" applyAlignment="1">
      <alignment/>
    </xf>
    <xf numFmtId="181" fontId="0" fillId="6" borderId="18" xfId="0" applyNumberFormat="1" applyFill="1" applyBorder="1" applyAlignment="1">
      <alignment/>
    </xf>
    <xf numFmtId="0" fontId="1" fillId="6" borderId="14" xfId="0" applyFont="1" applyFill="1" applyBorder="1" applyAlignment="1">
      <alignment horizontal="right"/>
    </xf>
    <xf numFmtId="181" fontId="1" fillId="18" borderId="29" xfId="0" applyNumberFormat="1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2" fillId="6" borderId="49" xfId="0" applyFont="1" applyFill="1" applyBorder="1" applyAlignment="1">
      <alignment/>
    </xf>
    <xf numFmtId="0" fontId="2" fillId="6" borderId="32" xfId="0" applyFont="1" applyFill="1" applyBorder="1" applyAlignment="1">
      <alignment/>
    </xf>
    <xf numFmtId="181" fontId="5" fillId="6" borderId="18" xfId="0" applyNumberFormat="1" applyFont="1" applyFill="1" applyBorder="1" applyAlignment="1">
      <alignment/>
    </xf>
    <xf numFmtId="181" fontId="2" fillId="6" borderId="18" xfId="0" applyNumberFormat="1" applyFont="1" applyFill="1" applyBorder="1" applyAlignment="1">
      <alignment/>
    </xf>
    <xf numFmtId="181" fontId="5" fillId="43" borderId="18" xfId="0" applyNumberFormat="1" applyFont="1" applyFill="1" applyBorder="1" applyAlignment="1">
      <alignment horizontal="left"/>
    </xf>
    <xf numFmtId="181" fontId="5" fillId="43" borderId="18" xfId="0" applyNumberFormat="1" applyFont="1" applyFill="1" applyBorder="1" applyAlignment="1">
      <alignment horizontal="right"/>
    </xf>
    <xf numFmtId="181" fontId="5" fillId="43" borderId="18" xfId="0" applyNumberFormat="1" applyFont="1" applyFill="1" applyBorder="1" applyAlignment="1">
      <alignment horizontal="center"/>
    </xf>
    <xf numFmtId="181" fontId="5" fillId="43" borderId="18" xfId="0" applyNumberFormat="1" applyFont="1" applyFill="1" applyBorder="1" applyAlignment="1">
      <alignment horizontal="center" wrapText="1"/>
    </xf>
    <xf numFmtId="181" fontId="2" fillId="43" borderId="18" xfId="0" applyNumberFormat="1" applyFont="1" applyFill="1" applyBorder="1" applyAlignment="1">
      <alignment/>
    </xf>
    <xf numFmtId="181" fontId="2" fillId="43" borderId="0" xfId="0" applyNumberFormat="1" applyFont="1" applyFill="1" applyBorder="1" applyAlignment="1">
      <alignment/>
    </xf>
    <xf numFmtId="181" fontId="7" fillId="18" borderId="18" xfId="0" applyNumberFormat="1" applyFont="1" applyFill="1" applyBorder="1" applyAlignment="1">
      <alignment horizontal="right"/>
    </xf>
    <xf numFmtId="181" fontId="1" fillId="18" borderId="18" xfId="0" applyNumberFormat="1" applyFont="1" applyFill="1" applyBorder="1" applyAlignment="1">
      <alignment wrapText="1"/>
    </xf>
    <xf numFmtId="181" fontId="2" fillId="6" borderId="18" xfId="0" applyNumberFormat="1" applyFont="1" applyFill="1" applyBorder="1" applyAlignment="1">
      <alignment horizontal="right"/>
    </xf>
    <xf numFmtId="181" fontId="2" fillId="18" borderId="18" xfId="0" applyNumberFormat="1" applyFont="1" applyFill="1" applyBorder="1" applyAlignment="1">
      <alignment horizontal="right"/>
    </xf>
    <xf numFmtId="181" fontId="2" fillId="18" borderId="18" xfId="0" applyNumberFormat="1" applyFont="1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6" borderId="0" xfId="44" applyNumberFormat="1" applyFont="1" applyFill="1" applyAlignment="1">
      <alignment/>
    </xf>
    <xf numFmtId="180" fontId="1" fillId="6" borderId="0" xfId="0" applyNumberFormat="1" applyFont="1" applyFill="1" applyAlignment="1">
      <alignment/>
    </xf>
    <xf numFmtId="177" fontId="1" fillId="6" borderId="0" xfId="0" applyNumberFormat="1" applyFont="1" applyFill="1" applyAlignment="1">
      <alignment horizontal="right"/>
    </xf>
    <xf numFmtId="177" fontId="1" fillId="6" borderId="0" xfId="0" applyNumberFormat="1" applyFont="1" applyFill="1" applyAlignment="1">
      <alignment/>
    </xf>
    <xf numFmtId="177" fontId="1" fillId="6" borderId="0" xfId="0" applyNumberFormat="1" applyFont="1" applyFill="1" applyBorder="1" applyAlignment="1">
      <alignment/>
    </xf>
    <xf numFmtId="177" fontId="1" fillId="6" borderId="0" xfId="0" applyNumberFormat="1" applyFont="1" applyFill="1" applyAlignment="1">
      <alignment/>
    </xf>
    <xf numFmtId="177" fontId="11" fillId="18" borderId="18" xfId="0" applyNumberFormat="1" applyFont="1" applyFill="1" applyBorder="1" applyAlignment="1">
      <alignment/>
    </xf>
    <xf numFmtId="181" fontId="1" fillId="3" borderId="18" xfId="0" applyNumberFormat="1" applyFont="1" applyFill="1" applyBorder="1" applyAlignment="1">
      <alignment wrapText="1"/>
    </xf>
    <xf numFmtId="181" fontId="5" fillId="18" borderId="18" xfId="0" applyNumberFormat="1" applyFont="1" applyFill="1" applyBorder="1" applyAlignment="1">
      <alignment/>
    </xf>
    <xf numFmtId="181" fontId="2" fillId="18" borderId="18" xfId="0" applyNumberFormat="1" applyFont="1" applyFill="1" applyBorder="1" applyAlignment="1">
      <alignment wrapText="1"/>
    </xf>
    <xf numFmtId="181" fontId="1" fillId="0" borderId="0" xfId="0" applyNumberFormat="1" applyFont="1" applyBorder="1" applyAlignment="1">
      <alignment wrapText="1"/>
    </xf>
    <xf numFmtId="181" fontId="1" fillId="18" borderId="0" xfId="0" applyNumberFormat="1" applyFont="1" applyFill="1" applyBorder="1" applyAlignment="1">
      <alignment horizontal="center"/>
    </xf>
    <xf numFmtId="177" fontId="1" fillId="32" borderId="18" xfId="44" applyNumberFormat="1" applyFont="1" applyFill="1" applyBorder="1" applyAlignment="1">
      <alignment horizontal="right"/>
    </xf>
    <xf numFmtId="181" fontId="1" fillId="0" borderId="0" xfId="0" applyNumberFormat="1" applyFont="1" applyAlignment="1">
      <alignment/>
    </xf>
    <xf numFmtId="181" fontId="1" fillId="46" borderId="18" xfId="0" applyNumberFormat="1" applyFont="1" applyFill="1" applyBorder="1" applyAlignment="1">
      <alignment horizontal="right"/>
    </xf>
    <xf numFmtId="177" fontId="1" fillId="0" borderId="18" xfId="44" applyNumberFormat="1" applyFont="1" applyFill="1" applyBorder="1" applyAlignment="1">
      <alignment/>
    </xf>
    <xf numFmtId="177" fontId="1" fillId="0" borderId="23" xfId="44" applyNumberFormat="1" applyFont="1" applyFill="1" applyBorder="1" applyAlignment="1">
      <alignment horizontal="right"/>
    </xf>
    <xf numFmtId="177" fontId="1" fillId="0" borderId="23" xfId="44" applyNumberFormat="1" applyFont="1" applyFill="1" applyBorder="1" applyAlignment="1">
      <alignment/>
    </xf>
    <xf numFmtId="177" fontId="1" fillId="0" borderId="27" xfId="44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181" fontId="1" fillId="0" borderId="25" xfId="0" applyNumberFormat="1" applyFont="1" applyFill="1" applyBorder="1" applyAlignment="1">
      <alignment vertical="top" wrapText="1"/>
    </xf>
    <xf numFmtId="181" fontId="7" fillId="4" borderId="18" xfId="0" applyNumberFormat="1" applyFont="1" applyFill="1" applyBorder="1" applyAlignment="1">
      <alignment horizontal="right"/>
    </xf>
    <xf numFmtId="181" fontId="7" fillId="10" borderId="18" xfId="0" applyNumberFormat="1" applyFont="1" applyFill="1" applyBorder="1" applyAlignment="1">
      <alignment horizontal="right"/>
    </xf>
    <xf numFmtId="181" fontId="7" fillId="0" borderId="18" xfId="0" applyNumberFormat="1" applyFont="1" applyFill="1" applyBorder="1" applyAlignment="1">
      <alignment horizontal="left" wrapText="1"/>
    </xf>
    <xf numFmtId="181" fontId="7" fillId="0" borderId="18" xfId="0" applyNumberFormat="1" applyFont="1" applyFill="1" applyBorder="1" applyAlignment="1">
      <alignment/>
    </xf>
    <xf numFmtId="181" fontId="7" fillId="0" borderId="0" xfId="0" applyNumberFormat="1" applyFont="1" applyBorder="1" applyAlignment="1">
      <alignment/>
    </xf>
    <xf numFmtId="181" fontId="1" fillId="32" borderId="18" xfId="44" applyNumberFormat="1" applyFont="1" applyFill="1" applyBorder="1" applyAlignment="1">
      <alignment/>
    </xf>
    <xf numFmtId="0" fontId="7" fillId="6" borderId="18" xfId="0" applyFont="1" applyFill="1" applyBorder="1" applyAlignment="1">
      <alignment horizontal="right"/>
    </xf>
    <xf numFmtId="181" fontId="7" fillId="6" borderId="18" xfId="44" applyNumberFormat="1" applyFont="1" applyFill="1" applyBorder="1" applyAlignment="1">
      <alignment/>
    </xf>
    <xf numFmtId="181" fontId="7" fillId="18" borderId="18" xfId="44" applyNumberFormat="1" applyFont="1" applyFill="1" applyBorder="1" applyAlignment="1">
      <alignment/>
    </xf>
    <xf numFmtId="37" fontId="7" fillId="0" borderId="18" xfId="0" applyNumberFormat="1" applyFont="1" applyFill="1" applyBorder="1" applyAlignment="1">
      <alignment vertical="top" wrapText="1"/>
    </xf>
    <xf numFmtId="37" fontId="7" fillId="0" borderId="0" xfId="0" applyNumberFormat="1" applyFont="1" applyAlignment="1">
      <alignment/>
    </xf>
    <xf numFmtId="181" fontId="1" fillId="0" borderId="27" xfId="44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 vertical="top" wrapText="1"/>
    </xf>
    <xf numFmtId="181" fontId="1" fillId="0" borderId="23" xfId="0" applyNumberFormat="1" applyFont="1" applyFill="1" applyBorder="1" applyAlignment="1">
      <alignment vertical="top" wrapText="1"/>
    </xf>
    <xf numFmtId="177" fontId="1" fillId="6" borderId="0" xfId="0" applyNumberFormat="1" applyFont="1" applyFill="1" applyBorder="1" applyAlignment="1">
      <alignment/>
    </xf>
    <xf numFmtId="177" fontId="1" fillId="6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61" fillId="43" borderId="59" xfId="0" applyFont="1" applyFill="1" applyBorder="1" applyAlignment="1">
      <alignment horizontal="left"/>
    </xf>
    <xf numFmtId="0" fontId="61" fillId="43" borderId="60" xfId="0" applyFont="1" applyFill="1" applyBorder="1" applyAlignment="1">
      <alignment horizontal="left"/>
    </xf>
    <xf numFmtId="0" fontId="61" fillId="43" borderId="51" xfId="0" applyFont="1" applyFill="1" applyBorder="1" applyAlignment="1">
      <alignment horizontal="left"/>
    </xf>
    <xf numFmtId="181" fontId="61" fillId="43" borderId="23" xfId="0" applyNumberFormat="1" applyFont="1" applyFill="1" applyBorder="1" applyAlignment="1">
      <alignment horizontal="left"/>
    </xf>
    <xf numFmtId="181" fontId="61" fillId="43" borderId="61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ard%20Reports\2018-2019%20Board%20Reports\2018-2019%20Profit%20Loss%20Comparison%20Actual%20to%20Budg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ard%20Reports\2017-2018%20Board%20Reports\2017-2018%20Profit%20Loss%20Comparison%20Actual%20to%20Budg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udget\2020-2021%20Budget\Copy%20of%20Salary%20&amp;%20Benefits%20Budget%2020-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ard%20Reports\2019-2020%20Board%20Reports\2019-2020%20Profit%20Loss%20Comparison%20Actual%20to%20Bud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udget\2020-2021%20Budget\Kindergarten%2020-21%20Budget%20Roster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udget\2020-2021%20Budget\Salary%20&amp;%20Benefits%20Budget%2020-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udget\2020-2021%20Budget\Budget%20Roster%20for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 MTD YTD"/>
      <sheetName val="Oct MTD YTD"/>
      <sheetName val="Nov MTD YTD"/>
      <sheetName val="Dec MTD YTD"/>
      <sheetName val="Jan MTD YTD"/>
      <sheetName val="Feb MTD YTD"/>
      <sheetName val="Mar MTD YTD"/>
      <sheetName val="Apr MTD YTD"/>
      <sheetName val="May MTD YTD"/>
      <sheetName val="June MTD YTD"/>
      <sheetName val="Aug MTD YTD"/>
      <sheetName val="July MTD YTD"/>
      <sheetName val="Revenues"/>
      <sheetName val="Revenue PY"/>
      <sheetName val="Revenue Budget "/>
      <sheetName val="Expenses"/>
      <sheetName val="Expense PY"/>
      <sheetName val="Expense Budget"/>
      <sheetName val="Fundraising"/>
    </sheetNames>
    <sheetDataSet>
      <sheetData sheetId="12">
        <row r="6">
          <cell r="N6">
            <v>30500</v>
          </cell>
        </row>
        <row r="7">
          <cell r="N7">
            <v>25851.04</v>
          </cell>
        </row>
        <row r="8">
          <cell r="N8">
            <v>6980.26</v>
          </cell>
        </row>
        <row r="9">
          <cell r="N9">
            <v>6997.250000000001</v>
          </cell>
        </row>
        <row r="10">
          <cell r="N10">
            <v>2619.8</v>
          </cell>
        </row>
        <row r="11">
          <cell r="N11">
            <v>53067.57</v>
          </cell>
        </row>
        <row r="12">
          <cell r="N12">
            <v>48611.93</v>
          </cell>
        </row>
        <row r="13">
          <cell r="N13">
            <v>11333</v>
          </cell>
        </row>
        <row r="14">
          <cell r="N14">
            <v>56701.659999999996</v>
          </cell>
        </row>
        <row r="15">
          <cell r="N15">
            <v>0</v>
          </cell>
        </row>
        <row r="16">
          <cell r="N16">
            <v>191902.89</v>
          </cell>
        </row>
        <row r="17">
          <cell r="N17">
            <v>52978</v>
          </cell>
        </row>
        <row r="18">
          <cell r="N18">
            <v>416742.1</v>
          </cell>
        </row>
        <row r="19">
          <cell r="N19">
            <v>41287.87</v>
          </cell>
        </row>
        <row r="23">
          <cell r="N23">
            <v>726640.5</v>
          </cell>
        </row>
        <row r="24">
          <cell r="N24">
            <v>633896</v>
          </cell>
        </row>
        <row r="25">
          <cell r="N25">
            <v>1330525</v>
          </cell>
        </row>
        <row r="26">
          <cell r="N26">
            <v>-1123227.37</v>
          </cell>
        </row>
        <row r="27">
          <cell r="N27">
            <v>442</v>
          </cell>
        </row>
        <row r="28">
          <cell r="N28">
            <v>163.5</v>
          </cell>
        </row>
        <row r="29">
          <cell r="N29">
            <v>2370</v>
          </cell>
        </row>
        <row r="30">
          <cell r="N30">
            <v>-4986.93</v>
          </cell>
        </row>
        <row r="32">
          <cell r="N32">
            <v>9580</v>
          </cell>
        </row>
        <row r="33">
          <cell r="N33">
            <v>5030</v>
          </cell>
        </row>
        <row r="34">
          <cell r="N34">
            <v>7390</v>
          </cell>
        </row>
        <row r="38">
          <cell r="N38">
            <v>76435.3</v>
          </cell>
        </row>
        <row r="39">
          <cell r="N39">
            <v>81270.42</v>
          </cell>
        </row>
        <row r="40">
          <cell r="N40">
            <v>80446.36</v>
          </cell>
        </row>
        <row r="41">
          <cell r="N41">
            <v>97126</v>
          </cell>
        </row>
        <row r="42">
          <cell r="N42">
            <v>115344</v>
          </cell>
        </row>
        <row r="43">
          <cell r="N43">
            <v>108212</v>
          </cell>
        </row>
        <row r="44">
          <cell r="N44">
            <v>119797</v>
          </cell>
        </row>
        <row r="45">
          <cell r="N45">
            <v>149295.79</v>
          </cell>
        </row>
        <row r="46">
          <cell r="N46">
            <v>127588</v>
          </cell>
        </row>
        <row r="47">
          <cell r="N47">
            <v>110575</v>
          </cell>
        </row>
        <row r="48">
          <cell r="N48">
            <v>135960.5</v>
          </cell>
        </row>
        <row r="49">
          <cell r="N49">
            <v>-5320</v>
          </cell>
        </row>
        <row r="50">
          <cell r="N50">
            <v>17660</v>
          </cell>
        </row>
        <row r="51">
          <cell r="N51">
            <v>8232</v>
          </cell>
        </row>
        <row r="52">
          <cell r="N52">
            <v>-24755.260000000006</v>
          </cell>
        </row>
        <row r="54">
          <cell r="N54">
            <v>134246.33000000002</v>
          </cell>
        </row>
        <row r="55">
          <cell r="N55">
            <v>1950</v>
          </cell>
        </row>
        <row r="56">
          <cell r="N56">
            <v>2025.5</v>
          </cell>
        </row>
        <row r="57">
          <cell r="N57">
            <v>19916</v>
          </cell>
        </row>
        <row r="58">
          <cell r="N58">
            <v>-21564</v>
          </cell>
        </row>
        <row r="61">
          <cell r="N61">
            <v>40</v>
          </cell>
        </row>
        <row r="62">
          <cell r="N62">
            <v>1041.84</v>
          </cell>
        </row>
        <row r="66">
          <cell r="N66">
            <v>500</v>
          </cell>
        </row>
        <row r="67">
          <cell r="N67">
            <v>200</v>
          </cell>
        </row>
        <row r="68">
          <cell r="N68">
            <v>32450.19</v>
          </cell>
        </row>
        <row r="69">
          <cell r="N69">
            <v>0</v>
          </cell>
        </row>
        <row r="70">
          <cell r="N70">
            <v>500</v>
          </cell>
        </row>
        <row r="71">
          <cell r="N71">
            <v>1125</v>
          </cell>
        </row>
        <row r="72">
          <cell r="N72">
            <v>0</v>
          </cell>
        </row>
        <row r="73">
          <cell r="N73">
            <v>9611.779999999999</v>
          </cell>
        </row>
        <row r="74">
          <cell r="N74">
            <v>0</v>
          </cell>
        </row>
        <row r="75">
          <cell r="N75">
            <v>479.36000000000007</v>
          </cell>
        </row>
        <row r="76">
          <cell r="N76">
            <v>212</v>
          </cell>
        </row>
        <row r="77">
          <cell r="N77">
            <v>17263</v>
          </cell>
        </row>
      </sheetData>
      <sheetData sheetId="15">
        <row r="6">
          <cell r="N6">
            <v>24911.22</v>
          </cell>
        </row>
        <row r="7">
          <cell r="N7">
            <v>17448.600000000002</v>
          </cell>
        </row>
        <row r="8">
          <cell r="N8">
            <v>2772.35</v>
          </cell>
        </row>
        <row r="9">
          <cell r="N9">
            <v>6025.66</v>
          </cell>
        </row>
        <row r="10">
          <cell r="N10">
            <v>5109.64</v>
          </cell>
        </row>
        <row r="11">
          <cell r="N11">
            <v>3065.74</v>
          </cell>
        </row>
        <row r="12">
          <cell r="N12">
            <v>5579.07</v>
          </cell>
        </row>
        <row r="13">
          <cell r="N13">
            <v>187947.89</v>
          </cell>
        </row>
        <row r="14">
          <cell r="N14">
            <v>104398.77</v>
          </cell>
        </row>
        <row r="15">
          <cell r="N15">
            <v>3895.13</v>
          </cell>
        </row>
        <row r="16">
          <cell r="N16">
            <v>8180.866</v>
          </cell>
        </row>
        <row r="17">
          <cell r="N17">
            <v>13965.1224</v>
          </cell>
        </row>
        <row r="20">
          <cell r="N20">
            <v>1254.6000000000001</v>
          </cell>
        </row>
        <row r="21">
          <cell r="N21">
            <v>3179.7799999999997</v>
          </cell>
        </row>
        <row r="22">
          <cell r="N22">
            <v>1258.62</v>
          </cell>
        </row>
        <row r="23">
          <cell r="N23">
            <v>5428.620000000001</v>
          </cell>
        </row>
        <row r="24">
          <cell r="N24">
            <v>3245.229999999999</v>
          </cell>
        </row>
        <row r="25">
          <cell r="N25">
            <v>23168.5</v>
          </cell>
        </row>
        <row r="26">
          <cell r="N26">
            <v>10010.75</v>
          </cell>
        </row>
        <row r="27">
          <cell r="N27">
            <v>3749.24</v>
          </cell>
        </row>
        <row r="28">
          <cell r="N28">
            <v>1055</v>
          </cell>
        </row>
        <row r="29">
          <cell r="N29">
            <v>680.47</v>
          </cell>
        </row>
        <row r="30">
          <cell r="N30">
            <v>556.6600000000001</v>
          </cell>
        </row>
        <row r="31">
          <cell r="N31">
            <v>12542.58</v>
          </cell>
        </row>
        <row r="32">
          <cell r="N32">
            <v>8359.9</v>
          </cell>
        </row>
        <row r="33">
          <cell r="N33">
            <v>7656.960000000001</v>
          </cell>
        </row>
        <row r="34">
          <cell r="N34">
            <v>216.91</v>
          </cell>
        </row>
        <row r="35">
          <cell r="N35">
            <v>37563.92</v>
          </cell>
        </row>
        <row r="36">
          <cell r="N36">
            <v>28710</v>
          </cell>
        </row>
        <row r="37">
          <cell r="N37">
            <v>1750</v>
          </cell>
        </row>
        <row r="38">
          <cell r="N38">
            <v>1733.05</v>
          </cell>
        </row>
        <row r="39">
          <cell r="N39">
            <v>71.16</v>
          </cell>
        </row>
        <row r="40">
          <cell r="N40">
            <v>1300</v>
          </cell>
        </row>
        <row r="41">
          <cell r="N41">
            <v>201473.65</v>
          </cell>
        </row>
        <row r="42">
          <cell r="N42">
            <v>26714.120000000003</v>
          </cell>
        </row>
        <row r="43">
          <cell r="N43">
            <v>15182.480000000001</v>
          </cell>
        </row>
        <row r="44">
          <cell r="N44">
            <v>46550.408</v>
          </cell>
        </row>
        <row r="48">
          <cell r="N48">
            <v>1228347.0499999998</v>
          </cell>
        </row>
        <row r="49">
          <cell r="N49">
            <v>40616.850000000006</v>
          </cell>
        </row>
        <row r="50">
          <cell r="N50">
            <v>91178.66</v>
          </cell>
        </row>
        <row r="51">
          <cell r="N51">
            <v>91645.09999999999</v>
          </cell>
        </row>
        <row r="52">
          <cell r="N52">
            <v>139651.224</v>
          </cell>
        </row>
        <row r="53">
          <cell r="N53">
            <v>27295.640000000003</v>
          </cell>
        </row>
        <row r="54">
          <cell r="N54">
            <v>114478.09999999996</v>
          </cell>
        </row>
        <row r="55">
          <cell r="N55">
            <v>8206.55</v>
          </cell>
        </row>
        <row r="56">
          <cell r="N56">
            <v>1517.76</v>
          </cell>
        </row>
        <row r="57">
          <cell r="N57">
            <v>15343.210000000001</v>
          </cell>
        </row>
        <row r="58">
          <cell r="N58">
            <v>72580.73</v>
          </cell>
        </row>
        <row r="60">
          <cell r="N60">
            <v>31016.98</v>
          </cell>
        </row>
        <row r="61">
          <cell r="N61">
            <v>3595.34</v>
          </cell>
        </row>
        <row r="62">
          <cell r="N62">
            <v>2233.5000000000005</v>
          </cell>
        </row>
        <row r="63">
          <cell r="N63">
            <v>46550.408</v>
          </cell>
        </row>
        <row r="64">
          <cell r="N64">
            <v>840.4399999999999</v>
          </cell>
        </row>
        <row r="65">
          <cell r="N65">
            <v>290.33000000000004</v>
          </cell>
        </row>
        <row r="66">
          <cell r="N66">
            <v>1747.53</v>
          </cell>
        </row>
        <row r="70">
          <cell r="N70">
            <v>840457.3</v>
          </cell>
        </row>
        <row r="71">
          <cell r="N71">
            <v>49572.72</v>
          </cell>
        </row>
        <row r="72">
          <cell r="N72">
            <v>61903.270000000004</v>
          </cell>
        </row>
        <row r="73">
          <cell r="N73">
            <v>200166.75439999998</v>
          </cell>
        </row>
        <row r="74">
          <cell r="N74">
            <v>25751.27</v>
          </cell>
        </row>
        <row r="75">
          <cell r="N75">
            <v>4271.51</v>
          </cell>
        </row>
        <row r="76">
          <cell r="N76">
            <v>489.6</v>
          </cell>
        </row>
        <row r="77">
          <cell r="N77">
            <v>750</v>
          </cell>
        </row>
        <row r="79">
          <cell r="N79">
            <v>70508.7</v>
          </cell>
        </row>
        <row r="80">
          <cell r="N80">
            <v>5125.299999999999</v>
          </cell>
        </row>
        <row r="81">
          <cell r="N81">
            <v>5236.36</v>
          </cell>
        </row>
        <row r="82">
          <cell r="N82">
            <v>18620.1632</v>
          </cell>
        </row>
        <row r="83">
          <cell r="N83">
            <v>3435.36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1702.45</v>
          </cell>
        </row>
        <row r="87">
          <cell r="N87">
            <v>0</v>
          </cell>
        </row>
        <row r="88">
          <cell r="N88">
            <v>0</v>
          </cell>
        </row>
        <row r="117">
          <cell r="N117">
            <v>231466.61000000002</v>
          </cell>
        </row>
        <row r="118">
          <cell r="N118">
            <v>7786.120000000001</v>
          </cell>
        </row>
        <row r="119">
          <cell r="N119">
            <v>19988.46</v>
          </cell>
        </row>
        <row r="120">
          <cell r="N120">
            <v>15216.2</v>
          </cell>
        </row>
        <row r="121">
          <cell r="N121">
            <v>65932.44000000002</v>
          </cell>
        </row>
        <row r="122">
          <cell r="N122">
            <v>6462.58</v>
          </cell>
        </row>
        <row r="123">
          <cell r="N123">
            <v>19923.73</v>
          </cell>
        </row>
        <row r="124">
          <cell r="N124">
            <v>9986.96</v>
          </cell>
        </row>
        <row r="125">
          <cell r="N125">
            <v>4945.420000000001</v>
          </cell>
        </row>
        <row r="126">
          <cell r="N126">
            <v>23660.309999999998</v>
          </cell>
        </row>
        <row r="127">
          <cell r="N127">
            <v>55758.899999999994</v>
          </cell>
        </row>
        <row r="128">
          <cell r="N128">
            <v>0</v>
          </cell>
        </row>
        <row r="129">
          <cell r="N129">
            <v>4376.349999999999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e MTD YTD"/>
      <sheetName val="Aug MTD YTD "/>
      <sheetName val="Sept MTD YTD"/>
      <sheetName val="Oct MTD YTD"/>
      <sheetName val="Nov MTD YTD"/>
      <sheetName val="Jan MTD YTD"/>
      <sheetName val="Feb MTD YTD"/>
      <sheetName val="Mar MTD YTD"/>
      <sheetName val="Apr MTD YTD"/>
      <sheetName val="May MTD YTD"/>
      <sheetName val="Revenues"/>
      <sheetName val="Revenue PY"/>
      <sheetName val="Revenue Budget "/>
      <sheetName val="Expenses"/>
      <sheetName val="Expense PY"/>
      <sheetName val="Expense Budget"/>
      <sheetName val="July MTD YTD"/>
      <sheetName val="Dec MTD YTD"/>
      <sheetName val="Admin by Month Act Bud"/>
      <sheetName val="Educ by Month Act Bud"/>
      <sheetName val="Clinic by Month Act Budl"/>
      <sheetName val="Fundraising"/>
      <sheetName val="Aug MTD YTD (2)"/>
      <sheetName val="Aug MTD YTD"/>
    </sheetNames>
    <sheetDataSet>
      <sheetData sheetId="13">
        <row r="6">
          <cell r="B6">
            <v>0</v>
          </cell>
          <cell r="C6">
            <v>0</v>
          </cell>
          <cell r="D6">
            <v>367.72</v>
          </cell>
          <cell r="E6">
            <v>0</v>
          </cell>
          <cell r="F6">
            <v>6494.17</v>
          </cell>
          <cell r="G6">
            <v>1932.17</v>
          </cell>
          <cell r="H6">
            <v>15798.62</v>
          </cell>
          <cell r="I6">
            <v>0</v>
          </cell>
          <cell r="J6">
            <v>52.55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785.53</v>
          </cell>
          <cell r="H7">
            <v>0</v>
          </cell>
          <cell r="I7">
            <v>1794</v>
          </cell>
          <cell r="J7">
            <v>15474.1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100</v>
          </cell>
          <cell r="F8">
            <v>1285</v>
          </cell>
          <cell r="G8">
            <v>679.43</v>
          </cell>
          <cell r="H8">
            <v>8.46</v>
          </cell>
          <cell r="J8">
            <v>0</v>
          </cell>
        </row>
        <row r="9">
          <cell r="B9">
            <v>1950</v>
          </cell>
          <cell r="C9">
            <v>1006</v>
          </cell>
          <cell r="D9">
            <v>2358.5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</row>
        <row r="10">
          <cell r="B10">
            <v>1020.6</v>
          </cell>
          <cell r="C10">
            <v>30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B11">
            <v>180</v>
          </cell>
          <cell r="C11">
            <v>234.97</v>
          </cell>
          <cell r="D11">
            <v>2943.56</v>
          </cell>
          <cell r="E11">
            <v>2007.11</v>
          </cell>
          <cell r="F11">
            <v>0</v>
          </cell>
          <cell r="G11">
            <v>0</v>
          </cell>
          <cell r="H11">
            <v>0</v>
          </cell>
          <cell r="I11">
            <v>1530.72</v>
          </cell>
          <cell r="J11">
            <v>121.88</v>
          </cell>
        </row>
        <row r="12">
          <cell r="B12">
            <v>824.29</v>
          </cell>
          <cell r="C12">
            <v>1575.27</v>
          </cell>
          <cell r="D12">
            <v>221.86</v>
          </cell>
          <cell r="E12">
            <v>503.74</v>
          </cell>
          <cell r="F12">
            <v>336.89</v>
          </cell>
          <cell r="G12">
            <v>421.52</v>
          </cell>
          <cell r="H12">
            <v>621.01</v>
          </cell>
          <cell r="I12">
            <v>555.28</v>
          </cell>
          <cell r="J12">
            <v>316.92</v>
          </cell>
        </row>
        <row r="13">
          <cell r="B13">
            <v>22609.5</v>
          </cell>
          <cell r="C13">
            <v>12561.5</v>
          </cell>
          <cell r="D13">
            <v>11892</v>
          </cell>
          <cell r="E13">
            <v>11964.47</v>
          </cell>
          <cell r="F13">
            <v>16523</v>
          </cell>
          <cell r="G13">
            <v>10308</v>
          </cell>
          <cell r="H13">
            <v>10358</v>
          </cell>
          <cell r="I13">
            <v>10097</v>
          </cell>
          <cell r="J13">
            <v>10319</v>
          </cell>
        </row>
        <row r="14">
          <cell r="B14">
            <v>8833.36</v>
          </cell>
          <cell r="C14">
            <v>6333.34</v>
          </cell>
          <cell r="D14">
            <v>6015.01</v>
          </cell>
          <cell r="E14">
            <v>8309</v>
          </cell>
          <cell r="F14">
            <v>8084</v>
          </cell>
          <cell r="G14">
            <v>9220.15</v>
          </cell>
          <cell r="H14">
            <v>10584</v>
          </cell>
          <cell r="I14">
            <v>10584</v>
          </cell>
          <cell r="J14">
            <v>10584</v>
          </cell>
        </row>
        <row r="15">
          <cell r="B15">
            <v>818.46</v>
          </cell>
          <cell r="C15">
            <v>915.45</v>
          </cell>
          <cell r="D15">
            <v>-386.92</v>
          </cell>
          <cell r="E15">
            <v>238.45</v>
          </cell>
          <cell r="F15">
            <v>791.64</v>
          </cell>
          <cell r="G15">
            <v>-164.41</v>
          </cell>
          <cell r="H15">
            <v>754.53</v>
          </cell>
          <cell r="I15">
            <v>314.97</v>
          </cell>
          <cell r="J15">
            <v>314.97</v>
          </cell>
        </row>
        <row r="16">
          <cell r="B16">
            <v>665.65</v>
          </cell>
          <cell r="C16">
            <v>484.5</v>
          </cell>
          <cell r="D16">
            <v>342.39</v>
          </cell>
          <cell r="E16">
            <v>631</v>
          </cell>
          <cell r="F16">
            <v>619.62</v>
          </cell>
          <cell r="G16">
            <v>703.36</v>
          </cell>
          <cell r="H16">
            <v>802.82</v>
          </cell>
          <cell r="I16">
            <v>801.4</v>
          </cell>
          <cell r="J16">
            <v>798.61</v>
          </cell>
        </row>
        <row r="17">
          <cell r="B17">
            <v>86.6523</v>
          </cell>
          <cell r="C17">
            <v>143.18009999999998</v>
          </cell>
          <cell r="D17">
            <v>128.7945</v>
          </cell>
          <cell r="E17">
            <v>146.3742</v>
          </cell>
          <cell r="F17">
            <v>209.22949999999997</v>
          </cell>
          <cell r="G17">
            <v>156.71</v>
          </cell>
          <cell r="H17">
            <v>122.92979999999999</v>
          </cell>
          <cell r="I17">
            <v>116.2016</v>
          </cell>
          <cell r="J17">
            <v>169.644</v>
          </cell>
        </row>
        <row r="20">
          <cell r="B20">
            <v>224.69</v>
          </cell>
          <cell r="C20">
            <v>63.52</v>
          </cell>
          <cell r="D20">
            <v>96.04</v>
          </cell>
          <cell r="E20">
            <v>0</v>
          </cell>
          <cell r="F20">
            <v>353.85</v>
          </cell>
          <cell r="G20">
            <v>36.09</v>
          </cell>
          <cell r="H20">
            <v>261.14</v>
          </cell>
          <cell r="I20">
            <v>46.9</v>
          </cell>
          <cell r="J20">
            <v>147.21</v>
          </cell>
        </row>
        <row r="21">
          <cell r="B21">
            <v>170.99</v>
          </cell>
          <cell r="C21">
            <v>443.3</v>
          </cell>
          <cell r="D21">
            <v>93.96</v>
          </cell>
          <cell r="E21">
            <v>9.49</v>
          </cell>
          <cell r="F21">
            <v>351.95000000000005</v>
          </cell>
          <cell r="G21">
            <v>365.88</v>
          </cell>
          <cell r="H21">
            <v>191.47</v>
          </cell>
          <cell r="I21">
            <v>109.47</v>
          </cell>
          <cell r="J21">
            <v>373.98</v>
          </cell>
        </row>
        <row r="22">
          <cell r="B22">
            <v>513</v>
          </cell>
          <cell r="C22">
            <v>26</v>
          </cell>
          <cell r="D22">
            <v>142.38</v>
          </cell>
          <cell r="E22">
            <v>26</v>
          </cell>
          <cell r="F22">
            <v>26</v>
          </cell>
          <cell r="G22">
            <v>554.94</v>
          </cell>
          <cell r="H22">
            <v>10</v>
          </cell>
          <cell r="I22">
            <v>364.73</v>
          </cell>
          <cell r="J22">
            <v>130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-20</v>
          </cell>
          <cell r="F24">
            <v>282</v>
          </cell>
          <cell r="G24">
            <v>286.72</v>
          </cell>
          <cell r="H24">
            <v>614.58</v>
          </cell>
          <cell r="I24">
            <v>310.2</v>
          </cell>
          <cell r="J24">
            <v>337.02</v>
          </cell>
        </row>
        <row r="25">
          <cell r="B25">
            <v>347.22</v>
          </cell>
          <cell r="C25">
            <v>711.23</v>
          </cell>
          <cell r="D25">
            <v>0</v>
          </cell>
          <cell r="E25">
            <v>0</v>
          </cell>
          <cell r="F25">
            <v>2069.94</v>
          </cell>
          <cell r="G25">
            <v>175</v>
          </cell>
          <cell r="H25">
            <v>3236.53</v>
          </cell>
          <cell r="I25">
            <v>39.95</v>
          </cell>
          <cell r="J25">
            <v>317.75</v>
          </cell>
        </row>
        <row r="26">
          <cell r="B26">
            <v>5166.33</v>
          </cell>
          <cell r="C26">
            <v>823.33</v>
          </cell>
          <cell r="D26">
            <v>0</v>
          </cell>
          <cell r="E26">
            <v>0</v>
          </cell>
          <cell r="F26">
            <v>2484.75</v>
          </cell>
          <cell r="G26">
            <v>833.25</v>
          </cell>
          <cell r="H26">
            <v>833.25</v>
          </cell>
          <cell r="I26">
            <v>833.25</v>
          </cell>
          <cell r="J26">
            <v>833.25</v>
          </cell>
        </row>
        <row r="27">
          <cell r="B27">
            <v>2956.75</v>
          </cell>
          <cell r="C27">
            <v>2925</v>
          </cell>
          <cell r="D27">
            <v>0</v>
          </cell>
          <cell r="E27">
            <v>3102.43</v>
          </cell>
          <cell r="F27">
            <v>0</v>
          </cell>
          <cell r="G27">
            <v>0</v>
          </cell>
          <cell r="H27">
            <v>3102.41</v>
          </cell>
          <cell r="I27">
            <v>0</v>
          </cell>
          <cell r="J27">
            <v>0</v>
          </cell>
        </row>
        <row r="28">
          <cell r="B28">
            <v>1424.67</v>
          </cell>
          <cell r="C28">
            <v>1082.4</v>
          </cell>
          <cell r="D28">
            <v>1144.19</v>
          </cell>
          <cell r="E28">
            <v>1532.16</v>
          </cell>
          <cell r="F28">
            <v>5842.95</v>
          </cell>
          <cell r="G28">
            <v>1282.65</v>
          </cell>
          <cell r="H28">
            <v>21.97</v>
          </cell>
          <cell r="I28">
            <v>305.53</v>
          </cell>
          <cell r="J28">
            <v>170.21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550</v>
          </cell>
          <cell r="G29">
            <v>510</v>
          </cell>
          <cell r="H29">
            <v>250</v>
          </cell>
          <cell r="I29">
            <v>0</v>
          </cell>
          <cell r="J29">
            <v>180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20</v>
          </cell>
          <cell r="G30">
            <v>0</v>
          </cell>
          <cell r="H30">
            <v>250</v>
          </cell>
          <cell r="I30">
            <v>0</v>
          </cell>
          <cell r="J30">
            <v>0</v>
          </cell>
        </row>
        <row r="31">
          <cell r="B31">
            <v>8.06</v>
          </cell>
          <cell r="C31">
            <v>3.02</v>
          </cell>
          <cell r="D31">
            <v>1.6</v>
          </cell>
          <cell r="E31">
            <v>41.120000000000005</v>
          </cell>
          <cell r="F31">
            <v>-240.24</v>
          </cell>
          <cell r="G31">
            <v>28.57</v>
          </cell>
          <cell r="H31">
            <v>10.1</v>
          </cell>
          <cell r="I31">
            <v>43.17</v>
          </cell>
          <cell r="J31">
            <v>5.63</v>
          </cell>
        </row>
        <row r="32">
          <cell r="B32">
            <v>601.36</v>
          </cell>
          <cell r="C32">
            <v>609.15</v>
          </cell>
          <cell r="D32">
            <v>462.77</v>
          </cell>
          <cell r="E32">
            <v>515.63</v>
          </cell>
          <cell r="F32">
            <v>579.43</v>
          </cell>
          <cell r="G32">
            <v>727.47</v>
          </cell>
          <cell r="H32">
            <v>538.43</v>
          </cell>
          <cell r="I32">
            <v>798.24</v>
          </cell>
          <cell r="J32">
            <v>1006.91</v>
          </cell>
        </row>
        <row r="33">
          <cell r="B33">
            <v>182.03</v>
          </cell>
          <cell r="C33">
            <v>199.65</v>
          </cell>
          <cell r="D33">
            <v>218.77</v>
          </cell>
          <cell r="E33">
            <v>196.19</v>
          </cell>
          <cell r="F33">
            <v>245.67</v>
          </cell>
          <cell r="G33">
            <v>317.03</v>
          </cell>
          <cell r="H33">
            <v>244.26</v>
          </cell>
          <cell r="I33">
            <v>248.14</v>
          </cell>
          <cell r="J33">
            <v>262.02</v>
          </cell>
        </row>
        <row r="34">
          <cell r="B34">
            <v>26.94</v>
          </cell>
          <cell r="C34">
            <v>80.87</v>
          </cell>
          <cell r="D34">
            <v>29.48</v>
          </cell>
          <cell r="E34">
            <v>117.16</v>
          </cell>
          <cell r="F34">
            <v>0.01</v>
          </cell>
          <cell r="G34">
            <v>44.83</v>
          </cell>
          <cell r="H34">
            <v>117.35</v>
          </cell>
          <cell r="I34">
            <v>43.68</v>
          </cell>
          <cell r="J34">
            <v>8.32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>
            <v>2352</v>
          </cell>
          <cell r="C36">
            <v>2295</v>
          </cell>
          <cell r="D36">
            <v>2330</v>
          </cell>
          <cell r="E36">
            <v>2455</v>
          </cell>
          <cell r="F36">
            <v>2310</v>
          </cell>
          <cell r="G36">
            <v>315</v>
          </cell>
          <cell r="H36">
            <v>4860</v>
          </cell>
          <cell r="I36">
            <v>2435</v>
          </cell>
          <cell r="J36">
            <v>2470</v>
          </cell>
        </row>
        <row r="37">
          <cell r="B37">
            <v>77.5</v>
          </cell>
          <cell r="C37">
            <v>0</v>
          </cell>
          <cell r="D37">
            <v>465</v>
          </cell>
          <cell r="E37">
            <v>9700</v>
          </cell>
          <cell r="F37">
            <v>465</v>
          </cell>
          <cell r="G37">
            <v>-465</v>
          </cell>
          <cell r="H37">
            <v>527</v>
          </cell>
          <cell r="I37">
            <v>625.57</v>
          </cell>
          <cell r="J37">
            <v>0</v>
          </cell>
        </row>
        <row r="38">
          <cell r="B38">
            <v>437.5</v>
          </cell>
          <cell r="C38">
            <v>0</v>
          </cell>
          <cell r="D38">
            <v>0</v>
          </cell>
          <cell r="E38">
            <v>437.5</v>
          </cell>
          <cell r="F38">
            <v>0</v>
          </cell>
          <cell r="G38">
            <v>440.53</v>
          </cell>
          <cell r="H38">
            <v>0</v>
          </cell>
          <cell r="I38">
            <v>0</v>
          </cell>
          <cell r="J38">
            <v>0</v>
          </cell>
        </row>
        <row r="39">
          <cell r="B39">
            <v>639.83</v>
          </cell>
          <cell r="C39">
            <v>0</v>
          </cell>
          <cell r="D39">
            <v>0</v>
          </cell>
          <cell r="E39">
            <v>138</v>
          </cell>
          <cell r="F39">
            <v>130.45</v>
          </cell>
          <cell r="G39">
            <v>0</v>
          </cell>
          <cell r="H39">
            <v>0</v>
          </cell>
          <cell r="I39">
            <v>20</v>
          </cell>
          <cell r="J39">
            <v>806.3</v>
          </cell>
        </row>
        <row r="40">
          <cell r="B40">
            <v>287.48</v>
          </cell>
          <cell r="C40">
            <v>55.15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224.25</v>
          </cell>
          <cell r="J40">
            <v>638.98</v>
          </cell>
        </row>
        <row r="41">
          <cell r="B41">
            <v>500</v>
          </cell>
          <cell r="C41">
            <v>0</v>
          </cell>
          <cell r="D41">
            <v>0</v>
          </cell>
          <cell r="E41">
            <v>580</v>
          </cell>
          <cell r="F41">
            <v>0</v>
          </cell>
          <cell r="G41">
            <v>0</v>
          </cell>
          <cell r="H41">
            <v>775</v>
          </cell>
          <cell r="I41">
            <v>0</v>
          </cell>
          <cell r="J41">
            <v>0</v>
          </cell>
        </row>
        <row r="42">
          <cell r="B42">
            <v>14611.04</v>
          </cell>
          <cell r="C42">
            <v>14872.56</v>
          </cell>
          <cell r="D42">
            <v>15257.970000000001</v>
          </cell>
          <cell r="E42">
            <v>15309.96</v>
          </cell>
          <cell r="F42">
            <v>14872.46</v>
          </cell>
          <cell r="G42">
            <v>19317.54</v>
          </cell>
          <cell r="H42">
            <v>19317.54</v>
          </cell>
          <cell r="I42">
            <v>19317.54</v>
          </cell>
          <cell r="J42">
            <v>22317.54</v>
          </cell>
        </row>
        <row r="43">
          <cell r="B43">
            <v>646.5899999999999</v>
          </cell>
          <cell r="C43">
            <v>961.49</v>
          </cell>
          <cell r="D43">
            <v>1988.53</v>
          </cell>
          <cell r="E43">
            <v>1988.53</v>
          </cell>
          <cell r="F43">
            <v>2064.59</v>
          </cell>
          <cell r="G43">
            <v>3642.62</v>
          </cell>
          <cell r="H43">
            <v>2300.06</v>
          </cell>
          <cell r="I43">
            <v>2300.06</v>
          </cell>
          <cell r="J43">
            <v>2300.06</v>
          </cell>
        </row>
        <row r="44">
          <cell r="B44">
            <v>1060.55</v>
          </cell>
          <cell r="C44">
            <v>1132.52</v>
          </cell>
          <cell r="D44">
            <v>1337.94</v>
          </cell>
          <cell r="E44">
            <v>1220.71</v>
          </cell>
          <cell r="F44">
            <v>1204.72</v>
          </cell>
          <cell r="G44">
            <v>1553.58</v>
          </cell>
          <cell r="H44">
            <v>1546.13</v>
          </cell>
          <cell r="I44">
            <v>1541.18</v>
          </cell>
          <cell r="J44">
            <v>1770.68</v>
          </cell>
        </row>
        <row r="45">
          <cell r="B45">
            <v>693.2184</v>
          </cell>
          <cell r="C45">
            <v>1145.4407999999999</v>
          </cell>
          <cell r="D45">
            <v>1030.356</v>
          </cell>
          <cell r="E45">
            <v>1170.9936</v>
          </cell>
          <cell r="F45">
            <v>1673.8359999999998</v>
          </cell>
          <cell r="G45">
            <v>1253.68</v>
          </cell>
          <cell r="H45">
            <v>983.4383999999999</v>
          </cell>
          <cell r="I45">
            <v>929.6128</v>
          </cell>
          <cell r="J45">
            <v>1357.152</v>
          </cell>
        </row>
        <row r="48">
          <cell r="B48">
            <v>85431.91</v>
          </cell>
          <cell r="C48">
            <v>89361.65</v>
          </cell>
          <cell r="D48">
            <v>87956.23</v>
          </cell>
          <cell r="E48">
            <v>90725.29</v>
          </cell>
          <cell r="F48">
            <v>89834.42</v>
          </cell>
          <cell r="G48">
            <v>93235.5</v>
          </cell>
          <cell r="H48">
            <v>91897.28</v>
          </cell>
          <cell r="I48">
            <v>92802.5</v>
          </cell>
          <cell r="J48">
            <v>93160.85</v>
          </cell>
        </row>
        <row r="49">
          <cell r="B49">
            <v>-3562.46</v>
          </cell>
          <cell r="C49">
            <v>2219.29</v>
          </cell>
          <cell r="D49">
            <v>2446.68</v>
          </cell>
          <cell r="E49">
            <v>6901.1</v>
          </cell>
          <cell r="F49">
            <v>2844.29</v>
          </cell>
          <cell r="G49">
            <v>8521.41</v>
          </cell>
          <cell r="H49">
            <v>2776.25</v>
          </cell>
          <cell r="I49">
            <v>2818.59</v>
          </cell>
          <cell r="J49">
            <v>2702.79</v>
          </cell>
        </row>
        <row r="50">
          <cell r="B50">
            <v>6381.84</v>
          </cell>
          <cell r="C50">
            <v>6637.63</v>
          </cell>
          <cell r="D50">
            <v>6499.41</v>
          </cell>
          <cell r="E50">
            <v>7099.98</v>
          </cell>
          <cell r="F50">
            <v>6791.18</v>
          </cell>
          <cell r="G50">
            <v>6998.8</v>
          </cell>
          <cell r="H50">
            <v>6830.25</v>
          </cell>
          <cell r="I50">
            <v>6874.19</v>
          </cell>
          <cell r="J50">
            <v>6900.67</v>
          </cell>
        </row>
        <row r="51">
          <cell r="B51">
            <v>7003.5</v>
          </cell>
          <cell r="C51">
            <v>13030.75</v>
          </cell>
          <cell r="D51">
            <v>10991.5</v>
          </cell>
          <cell r="E51">
            <v>12439</v>
          </cell>
          <cell r="F51">
            <v>10024.66</v>
          </cell>
          <cell r="G51">
            <v>9878.9</v>
          </cell>
          <cell r="H51">
            <v>11066.15</v>
          </cell>
          <cell r="I51">
            <v>11190.85</v>
          </cell>
          <cell r="J51">
            <v>10563.15</v>
          </cell>
        </row>
        <row r="52">
          <cell r="B52">
            <v>2686.2212999999997</v>
          </cell>
          <cell r="C52">
            <v>4438.5831</v>
          </cell>
          <cell r="D52">
            <v>3992.6295</v>
          </cell>
          <cell r="E52">
            <v>4537.6002</v>
          </cell>
          <cell r="F52">
            <v>6486.114499999999</v>
          </cell>
          <cell r="G52">
            <v>4858.01</v>
          </cell>
          <cell r="H52">
            <v>3810.823799999999</v>
          </cell>
          <cell r="I52">
            <v>3602.2496</v>
          </cell>
          <cell r="J52">
            <v>5258.964000000001</v>
          </cell>
        </row>
        <row r="53">
          <cell r="B53">
            <v>577.94</v>
          </cell>
          <cell r="C53">
            <v>873.13</v>
          </cell>
          <cell r="D53">
            <v>648</v>
          </cell>
          <cell r="E53">
            <v>486.14</v>
          </cell>
          <cell r="F53">
            <v>1712.67</v>
          </cell>
          <cell r="G53">
            <v>910.33</v>
          </cell>
          <cell r="H53">
            <v>168.8</v>
          </cell>
          <cell r="I53">
            <v>654.44</v>
          </cell>
          <cell r="J53">
            <v>905.68</v>
          </cell>
        </row>
        <row r="54">
          <cell r="B54">
            <v>6253.21</v>
          </cell>
          <cell r="C54">
            <v>9418.17</v>
          </cell>
          <cell r="D54">
            <v>9930.09</v>
          </cell>
          <cell r="E54">
            <v>8587.91</v>
          </cell>
          <cell r="F54">
            <v>10947.95</v>
          </cell>
          <cell r="G54">
            <v>7344.08</v>
          </cell>
          <cell r="H54">
            <v>8214.3</v>
          </cell>
          <cell r="I54">
            <v>13294.92</v>
          </cell>
          <cell r="J54">
            <v>8957.08</v>
          </cell>
        </row>
        <row r="55">
          <cell r="B55">
            <v>677.5</v>
          </cell>
          <cell r="C55">
            <v>627.5</v>
          </cell>
          <cell r="D55">
            <v>664.15</v>
          </cell>
          <cell r="E55">
            <v>0</v>
          </cell>
          <cell r="F55">
            <v>1325.95</v>
          </cell>
          <cell r="G55">
            <v>34.2</v>
          </cell>
          <cell r="H55">
            <v>0</v>
          </cell>
          <cell r="I55">
            <v>1434.6</v>
          </cell>
          <cell r="J55">
            <v>1805.95</v>
          </cell>
        </row>
        <row r="56">
          <cell r="B56">
            <v>275</v>
          </cell>
          <cell r="C56">
            <v>99.99</v>
          </cell>
          <cell r="D56">
            <v>350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297</v>
          </cell>
          <cell r="C57">
            <v>-4266</v>
          </cell>
          <cell r="D57">
            <v>-381</v>
          </cell>
          <cell r="E57">
            <v>9330</v>
          </cell>
          <cell r="F57">
            <v>4168</v>
          </cell>
          <cell r="G57">
            <v>10944</v>
          </cell>
          <cell r="H57">
            <v>3961</v>
          </cell>
          <cell r="I57">
            <v>-3249</v>
          </cell>
          <cell r="J57">
            <v>11546</v>
          </cell>
        </row>
        <row r="58">
          <cell r="B58">
            <v>111.85</v>
          </cell>
          <cell r="C58">
            <v>179.95</v>
          </cell>
          <cell r="D58">
            <v>150.93</v>
          </cell>
          <cell r="E58">
            <v>133.34</v>
          </cell>
          <cell r="F58">
            <v>47.62</v>
          </cell>
          <cell r="G58">
            <v>325</v>
          </cell>
          <cell r="H58">
            <v>19.5</v>
          </cell>
          <cell r="I58">
            <v>995</v>
          </cell>
          <cell r="J58">
            <v>-50</v>
          </cell>
        </row>
        <row r="61">
          <cell r="B61">
            <v>59658.29</v>
          </cell>
          <cell r="C61">
            <v>62541.04</v>
          </cell>
          <cell r="D61">
            <v>65888.34</v>
          </cell>
          <cell r="E61">
            <v>63862</v>
          </cell>
          <cell r="F61">
            <v>59492.64</v>
          </cell>
          <cell r="G61">
            <v>63718.4</v>
          </cell>
          <cell r="H61">
            <v>61090.64</v>
          </cell>
          <cell r="I61">
            <v>62412.8</v>
          </cell>
          <cell r="J61">
            <v>66384.56</v>
          </cell>
        </row>
        <row r="62">
          <cell r="B62">
            <v>1571.27</v>
          </cell>
          <cell r="C62">
            <v>2787.47</v>
          </cell>
          <cell r="D62">
            <v>1310.26</v>
          </cell>
          <cell r="E62">
            <v>3430.33</v>
          </cell>
          <cell r="F62">
            <v>3140.23</v>
          </cell>
          <cell r="G62">
            <v>5686.09</v>
          </cell>
          <cell r="H62">
            <v>3631.72</v>
          </cell>
          <cell r="I62">
            <v>1403.3</v>
          </cell>
          <cell r="J62">
            <v>5529.3</v>
          </cell>
        </row>
        <row r="63">
          <cell r="B63">
            <v>4542.85</v>
          </cell>
          <cell r="C63">
            <v>4724.7</v>
          </cell>
          <cell r="D63">
            <v>5058</v>
          </cell>
          <cell r="E63">
            <v>4591.19</v>
          </cell>
          <cell r="F63">
            <v>4518.49</v>
          </cell>
          <cell r="G63">
            <v>4782.5</v>
          </cell>
          <cell r="H63">
            <v>4579.07</v>
          </cell>
          <cell r="I63">
            <v>4559.84</v>
          </cell>
          <cell r="J63">
            <v>4921.19</v>
          </cell>
        </row>
        <row r="64">
          <cell r="B64">
            <v>5199.138</v>
          </cell>
          <cell r="C64">
            <v>8590.805999999999</v>
          </cell>
          <cell r="D64">
            <v>7727.67</v>
          </cell>
          <cell r="E64">
            <v>8782.452</v>
          </cell>
          <cell r="F64">
            <v>12553.769999999999</v>
          </cell>
          <cell r="G64">
            <v>9402.6</v>
          </cell>
          <cell r="H64">
            <v>7375.787999999999</v>
          </cell>
          <cell r="I64">
            <v>6972.096</v>
          </cell>
          <cell r="J64">
            <v>10178.640000000001</v>
          </cell>
        </row>
        <row r="65">
          <cell r="B65">
            <v>1087.49</v>
          </cell>
          <cell r="C65">
            <v>1194.71</v>
          </cell>
          <cell r="D65">
            <v>1013.03</v>
          </cell>
          <cell r="E65">
            <v>717.12</v>
          </cell>
          <cell r="F65">
            <v>1152.46</v>
          </cell>
          <cell r="G65">
            <v>4602.02</v>
          </cell>
          <cell r="H65">
            <v>1182</v>
          </cell>
          <cell r="I65">
            <v>1922</v>
          </cell>
          <cell r="J65">
            <v>1579.41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11.82</v>
          </cell>
          <cell r="J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ucation"/>
      <sheetName val=" Clinic "/>
      <sheetName val="admin"/>
      <sheetName val="Development"/>
    </sheetNames>
    <sheetDataSet>
      <sheetData sheetId="2">
        <row r="8">
          <cell r="B8">
            <v>15</v>
          </cell>
          <cell r="C8">
            <v>15</v>
          </cell>
          <cell r="D8">
            <v>15</v>
          </cell>
          <cell r="E8">
            <v>15</v>
          </cell>
          <cell r="F8">
            <v>15</v>
          </cell>
          <cell r="G8">
            <v>15</v>
          </cell>
          <cell r="H8">
            <v>15</v>
          </cell>
          <cell r="I8">
            <v>15</v>
          </cell>
          <cell r="J8">
            <v>15</v>
          </cell>
          <cell r="K8">
            <v>15</v>
          </cell>
          <cell r="L8">
            <v>15</v>
          </cell>
          <cell r="M8">
            <v>15</v>
          </cell>
        </row>
        <row r="12">
          <cell r="B12">
            <v>4143.62</v>
          </cell>
          <cell r="C12">
            <v>4143.62</v>
          </cell>
          <cell r="D12">
            <v>4143.62</v>
          </cell>
          <cell r="E12">
            <v>4143.62</v>
          </cell>
          <cell r="F12">
            <v>4143.62</v>
          </cell>
          <cell r="G12">
            <v>4143.62</v>
          </cell>
          <cell r="H12">
            <v>4143.62</v>
          </cell>
          <cell r="I12">
            <v>4143.62</v>
          </cell>
          <cell r="J12">
            <v>4143.62</v>
          </cell>
          <cell r="K12">
            <v>4143.62</v>
          </cell>
          <cell r="L12">
            <v>4143.62</v>
          </cell>
          <cell r="M12">
            <v>4143.62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323.20236</v>
          </cell>
          <cell r="C14">
            <v>323.20236</v>
          </cell>
          <cell r="D14">
            <v>323.20236</v>
          </cell>
          <cell r="E14">
            <v>323.20236</v>
          </cell>
          <cell r="F14">
            <v>323.20236</v>
          </cell>
          <cell r="G14">
            <v>323.20236</v>
          </cell>
          <cell r="H14">
            <v>323.20236</v>
          </cell>
          <cell r="I14">
            <v>323.20236</v>
          </cell>
          <cell r="J14">
            <v>323.20236</v>
          </cell>
          <cell r="K14">
            <v>323.20236</v>
          </cell>
          <cell r="L14">
            <v>323.20236</v>
          </cell>
          <cell r="M14">
            <v>323.20236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pt MTD YTD"/>
      <sheetName val="Oct MTD YTD"/>
      <sheetName val="Nov MTD YTD"/>
      <sheetName val="Dec MTD YTD"/>
      <sheetName val="Jan MTD YTD"/>
      <sheetName val="May MTD YTD"/>
      <sheetName val="Apr MTD YTD"/>
      <sheetName val="Mar MTD YTD"/>
      <sheetName val="Feb MTD YTD"/>
      <sheetName val="June MTD YTD"/>
      <sheetName val="Aug MTD YTD"/>
      <sheetName val="July MTD YTD"/>
      <sheetName val="Revenues"/>
      <sheetName val="Revenue PY"/>
      <sheetName val="Revenue Budget "/>
      <sheetName val="Expenses"/>
      <sheetName val="Expense PY"/>
      <sheetName val="Expense Budget"/>
      <sheetName val="Fundraising"/>
    </sheetNames>
    <sheetDataSet>
      <sheetData sheetId="12">
        <row r="6">
          <cell r="N6">
            <v>1150</v>
          </cell>
        </row>
        <row r="7">
          <cell r="N7">
            <v>94868.45</v>
          </cell>
        </row>
        <row r="8">
          <cell r="N8">
            <v>17250</v>
          </cell>
        </row>
        <row r="9">
          <cell r="N9">
            <v>53738.11</v>
          </cell>
        </row>
        <row r="10">
          <cell r="N10">
            <v>3925</v>
          </cell>
        </row>
        <row r="11">
          <cell r="N11">
            <v>17825</v>
          </cell>
        </row>
        <row r="12">
          <cell r="N12">
            <v>38106.33</v>
          </cell>
        </row>
        <row r="13">
          <cell r="N13">
            <v>28190</v>
          </cell>
        </row>
        <row r="14">
          <cell r="N14">
            <v>71070.35</v>
          </cell>
        </row>
        <row r="15">
          <cell r="N15">
            <v>424.86800000000005</v>
          </cell>
        </row>
        <row r="16">
          <cell r="N16">
            <v>179290.51</v>
          </cell>
        </row>
        <row r="17">
          <cell r="N17">
            <v>1225</v>
          </cell>
        </row>
        <row r="18">
          <cell r="N18">
            <v>207160.25</v>
          </cell>
        </row>
        <row r="19">
          <cell r="N19">
            <v>111988</v>
          </cell>
        </row>
        <row r="23">
          <cell r="N23">
            <v>706822.4</v>
          </cell>
        </row>
        <row r="24">
          <cell r="N24">
            <v>633668.35</v>
          </cell>
        </row>
        <row r="25">
          <cell r="N25">
            <v>2102685.9499999997</v>
          </cell>
        </row>
        <row r="26">
          <cell r="N26">
            <v>-1953376.7100000002</v>
          </cell>
        </row>
        <row r="27">
          <cell r="N27">
            <v>403</v>
          </cell>
        </row>
        <row r="28">
          <cell r="N28">
            <v>153</v>
          </cell>
        </row>
        <row r="29">
          <cell r="N29">
            <v>33482.240000000005</v>
          </cell>
        </row>
        <row r="30">
          <cell r="N30">
            <v>-2358.55</v>
          </cell>
        </row>
        <row r="32">
          <cell r="N32">
            <v>3698.5699999999997</v>
          </cell>
        </row>
        <row r="33">
          <cell r="N33">
            <v>7239</v>
          </cell>
        </row>
        <row r="34">
          <cell r="N34">
            <v>1765</v>
          </cell>
        </row>
        <row r="49">
          <cell r="N49">
            <v>-4880.5</v>
          </cell>
        </row>
        <row r="50">
          <cell r="N50">
            <v>17495</v>
          </cell>
        </row>
        <row r="51">
          <cell r="N51">
            <v>9407</v>
          </cell>
        </row>
        <row r="52">
          <cell r="N52">
            <v>-7315.3099999999995</v>
          </cell>
        </row>
        <row r="54">
          <cell r="N54">
            <v>124691.04999999999</v>
          </cell>
        </row>
        <row r="55">
          <cell r="N55">
            <v>2550</v>
          </cell>
        </row>
        <row r="56">
          <cell r="N56">
            <v>2152.5</v>
          </cell>
        </row>
        <row r="57">
          <cell r="N57">
            <v>18985</v>
          </cell>
        </row>
        <row r="58">
          <cell r="N58">
            <v>-10676.25</v>
          </cell>
        </row>
        <row r="61">
          <cell r="N61">
            <v>711.04</v>
          </cell>
        </row>
        <row r="62">
          <cell r="N62">
            <v>771.49</v>
          </cell>
        </row>
        <row r="66">
          <cell r="N66">
            <v>55000.08</v>
          </cell>
        </row>
        <row r="67">
          <cell r="N67">
            <v>443399.96</v>
          </cell>
          <cell r="Z67">
            <v>549382.2200000001</v>
          </cell>
        </row>
        <row r="68">
          <cell r="N68">
            <v>-900</v>
          </cell>
          <cell r="Z68">
            <v>649424.7800000001</v>
          </cell>
        </row>
        <row r="69">
          <cell r="N69">
            <v>26500</v>
          </cell>
        </row>
        <row r="70">
          <cell r="N70">
            <v>25000</v>
          </cell>
        </row>
        <row r="71">
          <cell r="N71">
            <v>1250</v>
          </cell>
        </row>
        <row r="72">
          <cell r="N72">
            <v>0</v>
          </cell>
        </row>
        <row r="73">
          <cell r="N73">
            <v>131500</v>
          </cell>
        </row>
        <row r="74">
          <cell r="N74">
            <v>0</v>
          </cell>
        </row>
        <row r="75">
          <cell r="N75">
            <v>148.76000000000002</v>
          </cell>
        </row>
        <row r="76">
          <cell r="N76">
            <v>0</v>
          </cell>
        </row>
        <row r="78">
          <cell r="N78">
            <v>126135</v>
          </cell>
        </row>
      </sheetData>
      <sheetData sheetId="15">
        <row r="6">
          <cell r="N6">
            <v>17310.19</v>
          </cell>
        </row>
        <row r="7">
          <cell r="N7">
            <v>11145.8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3439.0099999999998</v>
          </cell>
        </row>
        <row r="11">
          <cell r="N11">
            <v>5483.92</v>
          </cell>
        </row>
        <row r="12">
          <cell r="N12">
            <v>3017.7799999999997</v>
          </cell>
        </row>
        <row r="13">
          <cell r="N13">
            <v>177932</v>
          </cell>
        </row>
        <row r="14">
          <cell r="N14">
            <v>117997.64999999998</v>
          </cell>
        </row>
        <row r="15">
          <cell r="N15">
            <v>3902.51</v>
          </cell>
        </row>
        <row r="16">
          <cell r="N16">
            <v>8851.28</v>
          </cell>
        </row>
        <row r="17">
          <cell r="N17">
            <v>13454.0859</v>
          </cell>
        </row>
        <row r="20">
          <cell r="N20">
            <v>1281.84</v>
          </cell>
        </row>
        <row r="21">
          <cell r="N21">
            <v>1815.5300000000002</v>
          </cell>
        </row>
        <row r="22">
          <cell r="N22">
            <v>1225.06</v>
          </cell>
        </row>
        <row r="23">
          <cell r="N23">
            <v>5257.12</v>
          </cell>
        </row>
        <row r="24">
          <cell r="N24">
            <v>535.96</v>
          </cell>
        </row>
        <row r="25">
          <cell r="N25">
            <v>19730.47</v>
          </cell>
        </row>
        <row r="26">
          <cell r="N26">
            <v>11618</v>
          </cell>
        </row>
        <row r="27">
          <cell r="N27">
            <v>3142.0399999999995</v>
          </cell>
        </row>
        <row r="28">
          <cell r="N28">
            <v>1378.64</v>
          </cell>
        </row>
        <row r="29">
          <cell r="N29">
            <v>560</v>
          </cell>
        </row>
        <row r="30">
          <cell r="N30">
            <v>390.58000000000004</v>
          </cell>
        </row>
        <row r="31">
          <cell r="N31">
            <v>9589.78</v>
          </cell>
        </row>
        <row r="32">
          <cell r="N32">
            <v>8535.75</v>
          </cell>
        </row>
        <row r="33">
          <cell r="N33">
            <v>158.09</v>
          </cell>
        </row>
        <row r="34">
          <cell r="N34">
            <v>37959.00000000001</v>
          </cell>
        </row>
        <row r="35">
          <cell r="N35">
            <v>21139.82</v>
          </cell>
        </row>
        <row r="36">
          <cell r="N36">
            <v>1312.5</v>
          </cell>
        </row>
        <row r="37">
          <cell r="N37">
            <v>2092.2200000000003</v>
          </cell>
        </row>
        <row r="38">
          <cell r="N38">
            <v>243.8</v>
          </cell>
        </row>
        <row r="39">
          <cell r="N39">
            <v>500</v>
          </cell>
        </row>
        <row r="40">
          <cell r="N40">
            <v>239446.7</v>
          </cell>
        </row>
        <row r="41">
          <cell r="N41">
            <v>18557.99</v>
          </cell>
        </row>
        <row r="42">
          <cell r="N42">
            <v>17840.290800000002</v>
          </cell>
        </row>
        <row r="43">
          <cell r="N43">
            <v>44846.95300000001</v>
          </cell>
        </row>
        <row r="47">
          <cell r="N47">
            <v>1277111.42</v>
          </cell>
        </row>
        <row r="48">
          <cell r="N48">
            <v>43501.56999999999</v>
          </cell>
        </row>
        <row r="49">
          <cell r="N49">
            <v>94043.07594999998</v>
          </cell>
        </row>
        <row r="50">
          <cell r="N50">
            <v>84731.53000000001</v>
          </cell>
        </row>
        <row r="51">
          <cell r="N51">
            <v>134540.859</v>
          </cell>
        </row>
        <row r="52">
          <cell r="N52">
            <v>14622.449999999999</v>
          </cell>
        </row>
        <row r="53">
          <cell r="N53">
            <v>95187.63</v>
          </cell>
        </row>
        <row r="54">
          <cell r="N54">
            <v>12090.650000000001</v>
          </cell>
        </row>
        <row r="55">
          <cell r="N55">
            <v>13007.329999999998</v>
          </cell>
        </row>
        <row r="56">
          <cell r="N56">
            <v>4474.7</v>
          </cell>
        </row>
        <row r="57">
          <cell r="N57">
            <v>76074.05999999998</v>
          </cell>
        </row>
        <row r="59">
          <cell r="N59">
            <v>14803.199999999999</v>
          </cell>
        </row>
        <row r="60">
          <cell r="N60">
            <v>1550.08</v>
          </cell>
        </row>
        <row r="61">
          <cell r="N61">
            <v>1058.7</v>
          </cell>
        </row>
        <row r="62">
          <cell r="N62">
            <v>44846.95300000001</v>
          </cell>
        </row>
        <row r="63">
          <cell r="N63">
            <v>835.7799999999999</v>
          </cell>
        </row>
        <row r="64">
          <cell r="N64">
            <v>0</v>
          </cell>
        </row>
        <row r="65">
          <cell r="N65">
            <v>4852.919999999999</v>
          </cell>
        </row>
        <row r="69">
          <cell r="N69">
            <v>860594.2200000001</v>
          </cell>
        </row>
        <row r="70">
          <cell r="N70">
            <v>57397.03</v>
          </cell>
        </row>
        <row r="71">
          <cell r="N71">
            <v>62109.91000000001</v>
          </cell>
        </row>
        <row r="72">
          <cell r="N72">
            <v>192841.89790000004</v>
          </cell>
        </row>
        <row r="73">
          <cell r="N73">
            <v>12715.6</v>
          </cell>
        </row>
        <row r="74">
          <cell r="N74">
            <v>5394.51</v>
          </cell>
        </row>
        <row r="75">
          <cell r="N75">
            <v>15177.729999999998</v>
          </cell>
        </row>
        <row r="76">
          <cell r="N76">
            <v>2007</v>
          </cell>
        </row>
        <row r="77">
          <cell r="N77">
            <v>3238</v>
          </cell>
        </row>
        <row r="79">
          <cell r="N79">
            <v>66934.24</v>
          </cell>
        </row>
        <row r="80">
          <cell r="N80">
            <v>602.22</v>
          </cell>
        </row>
        <row r="81">
          <cell r="N81">
            <v>5181.6026790000005</v>
          </cell>
        </row>
        <row r="82">
          <cell r="N82">
            <v>17938.781199999998</v>
          </cell>
        </row>
        <row r="83">
          <cell r="N83">
            <v>428.57000000000005</v>
          </cell>
        </row>
        <row r="86">
          <cell r="N86">
            <v>0</v>
          </cell>
        </row>
        <row r="87">
          <cell r="N87">
            <v>431.56</v>
          </cell>
        </row>
        <row r="88">
          <cell r="N88">
            <v>0</v>
          </cell>
        </row>
        <row r="117">
          <cell r="N117">
            <v>201056.09000000003</v>
          </cell>
        </row>
        <row r="118">
          <cell r="N118">
            <v>7483.4800000000005</v>
          </cell>
        </row>
        <row r="119">
          <cell r="N119">
            <v>24143.529999999995</v>
          </cell>
        </row>
        <row r="120">
          <cell r="N120">
            <v>14313.130000000001</v>
          </cell>
        </row>
        <row r="121">
          <cell r="N121">
            <v>76152.00000000001</v>
          </cell>
        </row>
        <row r="122">
          <cell r="N122">
            <v>6783.139999999999</v>
          </cell>
        </row>
        <row r="123">
          <cell r="N123">
            <v>16922.609999999997</v>
          </cell>
        </row>
        <row r="124">
          <cell r="N124">
            <v>7739.540000000001</v>
          </cell>
        </row>
        <row r="125">
          <cell r="N125">
            <v>5065.13</v>
          </cell>
        </row>
        <row r="126">
          <cell r="N126">
            <v>26956</v>
          </cell>
        </row>
        <row r="127">
          <cell r="N127">
            <v>57426.77</v>
          </cell>
        </row>
        <row r="128">
          <cell r="N128">
            <v>0</v>
          </cell>
        </row>
        <row r="129">
          <cell r="N129">
            <v>4428.110000000001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indergarten"/>
    </sheetNames>
    <sheetDataSet>
      <sheetData sheetId="0">
        <row r="19">
          <cell r="G19">
            <v>202.5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ducation"/>
      <sheetName val=" Clinic "/>
      <sheetName val="admin"/>
      <sheetName val="Development"/>
    </sheetNames>
    <sheetDataSet>
      <sheetData sheetId="0">
        <row r="8">
          <cell r="B8">
            <v>79462.97866666668</v>
          </cell>
          <cell r="C8">
            <v>83892.97866666668</v>
          </cell>
          <cell r="D8">
            <v>81392.97866666668</v>
          </cell>
          <cell r="E8">
            <v>81392.97866666668</v>
          </cell>
          <cell r="F8">
            <v>84792.97866666668</v>
          </cell>
          <cell r="G8">
            <v>84792.97866666668</v>
          </cell>
          <cell r="H8">
            <v>84792.97866666668</v>
          </cell>
          <cell r="I8">
            <v>84792.97866666668</v>
          </cell>
          <cell r="J8">
            <v>84792.97866666668</v>
          </cell>
          <cell r="K8">
            <v>84792.97866666668</v>
          </cell>
          <cell r="L8">
            <v>84792.97866666668</v>
          </cell>
          <cell r="M8">
            <v>84792.97866666668</v>
          </cell>
        </row>
        <row r="9">
          <cell r="B9">
            <v>5481.666666666667</v>
          </cell>
          <cell r="C9">
            <v>5481.666666666667</v>
          </cell>
          <cell r="D9">
            <v>5481.666666666667</v>
          </cell>
          <cell r="E9">
            <v>5481.666666666667</v>
          </cell>
          <cell r="F9">
            <v>5481.666666666667</v>
          </cell>
          <cell r="G9">
            <v>5481.666666666667</v>
          </cell>
          <cell r="H9">
            <v>5481.666666666667</v>
          </cell>
          <cell r="I9">
            <v>5481.666666666667</v>
          </cell>
          <cell r="J9">
            <v>5481.666666666667</v>
          </cell>
          <cell r="K9">
            <v>5481.666666666667</v>
          </cell>
          <cell r="L9">
            <v>5481.666666666667</v>
          </cell>
          <cell r="M9">
            <v>5481.666666666667</v>
          </cell>
        </row>
        <row r="10">
          <cell r="B10">
            <v>6078.917868</v>
          </cell>
          <cell r="C10">
            <v>6417.812868000001</v>
          </cell>
          <cell r="D10">
            <v>6226.562868000001</v>
          </cell>
          <cell r="E10">
            <v>6226.562868000001</v>
          </cell>
          <cell r="F10">
            <v>6486.662868</v>
          </cell>
          <cell r="G10">
            <v>6486.662868</v>
          </cell>
          <cell r="H10">
            <v>6486.662868</v>
          </cell>
          <cell r="I10">
            <v>6486.662868</v>
          </cell>
          <cell r="J10">
            <v>6486.662868</v>
          </cell>
          <cell r="K10">
            <v>6486.662868</v>
          </cell>
          <cell r="L10">
            <v>6486.662868</v>
          </cell>
          <cell r="M10">
            <v>6486.662868</v>
          </cell>
        </row>
        <row r="60">
          <cell r="B60">
            <v>5687.866666666666</v>
          </cell>
          <cell r="C60">
            <v>5687.866666666666</v>
          </cell>
          <cell r="D60">
            <v>5687.866666666666</v>
          </cell>
          <cell r="E60">
            <v>5687.866666666666</v>
          </cell>
          <cell r="F60">
            <v>5687.866666666666</v>
          </cell>
          <cell r="G60">
            <v>5687.866666666666</v>
          </cell>
          <cell r="H60">
            <v>5687.866666666666</v>
          </cell>
          <cell r="I60">
            <v>5687.866666666666</v>
          </cell>
          <cell r="J60">
            <v>5937.866666666666</v>
          </cell>
          <cell r="K60">
            <v>8187.866666666666</v>
          </cell>
          <cell r="L60">
            <v>8187.866666666666</v>
          </cell>
          <cell r="M60">
            <v>6437.866666666666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324</v>
          </cell>
          <cell r="J61">
            <v>324</v>
          </cell>
          <cell r="K61">
            <v>648</v>
          </cell>
          <cell r="L61">
            <v>648</v>
          </cell>
          <cell r="M61">
            <v>648</v>
          </cell>
        </row>
        <row r="62">
          <cell r="B62">
            <v>435.12179999999995</v>
          </cell>
          <cell r="C62">
            <v>435.12179999999995</v>
          </cell>
          <cell r="D62">
            <v>435.12179999999995</v>
          </cell>
          <cell r="E62">
            <v>435.12179999999995</v>
          </cell>
          <cell r="F62">
            <v>435.12179999999995</v>
          </cell>
          <cell r="G62">
            <v>435.12179999999995</v>
          </cell>
          <cell r="H62">
            <v>435.12179999999995</v>
          </cell>
          <cell r="I62">
            <v>435.12179999999995</v>
          </cell>
          <cell r="J62">
            <v>454.24679999999995</v>
          </cell>
          <cell r="K62">
            <v>626.3717999999999</v>
          </cell>
          <cell r="L62">
            <v>626.3717999999999</v>
          </cell>
          <cell r="M62">
            <v>492.49679999999995</v>
          </cell>
        </row>
      </sheetData>
      <sheetData sheetId="1">
        <row r="7">
          <cell r="B7">
            <v>111566.45803333334</v>
          </cell>
          <cell r="C7">
            <v>114166.45803333334</v>
          </cell>
          <cell r="D7">
            <v>114166.45803333334</v>
          </cell>
          <cell r="E7">
            <v>114166.45803333334</v>
          </cell>
          <cell r="F7">
            <v>114166.45803333334</v>
          </cell>
          <cell r="G7">
            <v>114166.45803333334</v>
          </cell>
          <cell r="H7">
            <v>115666.45803333334</v>
          </cell>
          <cell r="I7">
            <v>115666.45803333334</v>
          </cell>
          <cell r="J7">
            <v>115666.45803333334</v>
          </cell>
          <cell r="K7">
            <v>115666.45803333334</v>
          </cell>
          <cell r="L7">
            <v>115666.45803333334</v>
          </cell>
          <cell r="M7">
            <v>115666.45803333334</v>
          </cell>
        </row>
        <row r="8">
          <cell r="B8">
            <v>4865</v>
          </cell>
          <cell r="C8">
            <v>4865</v>
          </cell>
          <cell r="D8">
            <v>4865</v>
          </cell>
          <cell r="E8">
            <v>4865</v>
          </cell>
          <cell r="F8">
            <v>4865</v>
          </cell>
          <cell r="G8">
            <v>4865</v>
          </cell>
          <cell r="H8">
            <v>4865</v>
          </cell>
          <cell r="I8">
            <v>4865</v>
          </cell>
          <cell r="J8">
            <v>4865</v>
          </cell>
          <cell r="K8">
            <v>4865</v>
          </cell>
          <cell r="L8">
            <v>4865</v>
          </cell>
          <cell r="M8">
            <v>4865</v>
          </cell>
        </row>
        <row r="9">
          <cell r="B9">
            <v>8534.83403955</v>
          </cell>
          <cell r="C9">
            <v>8733.734039550001</v>
          </cell>
          <cell r="D9">
            <v>8733.734039550001</v>
          </cell>
          <cell r="E9">
            <v>8733.734039550001</v>
          </cell>
          <cell r="F9">
            <v>8733.734039550001</v>
          </cell>
          <cell r="G9">
            <v>8733.734039550001</v>
          </cell>
          <cell r="H9">
            <v>8848.484039550001</v>
          </cell>
          <cell r="I9">
            <v>8848.484039550001</v>
          </cell>
          <cell r="J9">
            <v>8848.484039550001</v>
          </cell>
          <cell r="K9">
            <v>8848.484039550001</v>
          </cell>
          <cell r="L9">
            <v>8848.484039550001</v>
          </cell>
          <cell r="M9">
            <v>8848.484039550001</v>
          </cell>
        </row>
      </sheetData>
      <sheetData sheetId="2">
        <row r="7">
          <cell r="B7">
            <v>19056.571405333332</v>
          </cell>
          <cell r="C7">
            <v>19056.571405333332</v>
          </cell>
          <cell r="D7">
            <v>19056.571405333332</v>
          </cell>
          <cell r="E7">
            <v>19056.571405333332</v>
          </cell>
          <cell r="F7">
            <v>19056.571405333332</v>
          </cell>
          <cell r="G7">
            <v>19886.571405333332</v>
          </cell>
          <cell r="H7">
            <v>19886.571405333332</v>
          </cell>
          <cell r="I7">
            <v>19886.571405333332</v>
          </cell>
          <cell r="J7">
            <v>19886.571405333332</v>
          </cell>
          <cell r="K7">
            <v>19506.571405333332</v>
          </cell>
          <cell r="L7">
            <v>19506.571405333332</v>
          </cell>
          <cell r="M7">
            <v>19506.571405333332</v>
          </cell>
        </row>
        <row r="9">
          <cell r="B9">
            <v>1486.412569616</v>
          </cell>
          <cell r="C9">
            <v>1486.412569616</v>
          </cell>
          <cell r="D9">
            <v>1486.412569616</v>
          </cell>
          <cell r="E9">
            <v>1486.412569616</v>
          </cell>
          <cell r="F9">
            <v>1486.412569616</v>
          </cell>
          <cell r="G9">
            <v>1551.152569616</v>
          </cell>
          <cell r="H9">
            <v>1551.152569616</v>
          </cell>
          <cell r="I9">
            <v>1551.152569616</v>
          </cell>
          <cell r="J9">
            <v>1551.152569616</v>
          </cell>
          <cell r="K9">
            <v>1521.5125696159998</v>
          </cell>
          <cell r="L9">
            <v>1521.5125696159998</v>
          </cell>
          <cell r="M9">
            <v>1521.5125696159998</v>
          </cell>
        </row>
      </sheetData>
      <sheetData sheetId="3">
        <row r="7">
          <cell r="B7">
            <v>10044.034</v>
          </cell>
          <cell r="C7">
            <v>10044.034</v>
          </cell>
          <cell r="D7">
            <v>10044.034</v>
          </cell>
          <cell r="E7">
            <v>10044.034</v>
          </cell>
          <cell r="F7">
            <v>10044.034</v>
          </cell>
          <cell r="G7">
            <v>10044.034</v>
          </cell>
          <cell r="H7">
            <v>10044.034</v>
          </cell>
          <cell r="I7">
            <v>10044.034</v>
          </cell>
          <cell r="J7">
            <v>10044.034</v>
          </cell>
          <cell r="K7">
            <v>10044.034</v>
          </cell>
          <cell r="L7">
            <v>10044.034</v>
          </cell>
          <cell r="M7">
            <v>10044.034</v>
          </cell>
        </row>
        <row r="8">
          <cell r="B8">
            <v>323.3333333333333</v>
          </cell>
          <cell r="C8">
            <v>323.3333333333333</v>
          </cell>
          <cell r="D8">
            <v>323.3333333333333</v>
          </cell>
          <cell r="E8">
            <v>323.3333333333333</v>
          </cell>
          <cell r="F8">
            <v>323.3333333333333</v>
          </cell>
          <cell r="G8">
            <v>323.3333333333333</v>
          </cell>
          <cell r="H8">
            <v>323.3333333333333</v>
          </cell>
          <cell r="I8">
            <v>323.3333333333333</v>
          </cell>
          <cell r="J8">
            <v>323.3333333333333</v>
          </cell>
          <cell r="K8">
            <v>323.3333333333333</v>
          </cell>
          <cell r="L8">
            <v>323.3333333333333</v>
          </cell>
          <cell r="M8">
            <v>323.3333333333333</v>
          </cell>
        </row>
        <row r="9">
          <cell r="B9">
            <v>803.5227199999999</v>
          </cell>
          <cell r="C9">
            <v>768.368601</v>
          </cell>
          <cell r="D9">
            <v>768.368601</v>
          </cell>
          <cell r="E9">
            <v>768.368601</v>
          </cell>
          <cell r="F9">
            <v>768.368601</v>
          </cell>
          <cell r="G9">
            <v>768.368601</v>
          </cell>
          <cell r="H9">
            <v>768.368601</v>
          </cell>
          <cell r="I9">
            <v>768.368601</v>
          </cell>
          <cell r="J9">
            <v>768.368601</v>
          </cell>
          <cell r="K9">
            <v>768.368601</v>
          </cell>
          <cell r="L9">
            <v>768.368601</v>
          </cell>
          <cell r="M9">
            <v>768.368601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Chart1"/>
      <sheetName val="NEW ENROLLMENT"/>
      <sheetName val="ITERS"/>
      <sheetName val="ECERS"/>
      <sheetName val="Sheet1"/>
    </sheetNames>
    <sheetDataSet>
      <sheetData sheetId="0">
        <row r="9">
          <cell r="B9">
            <v>44450</v>
          </cell>
          <cell r="C9">
            <v>45529</v>
          </cell>
          <cell r="D9">
            <v>47203</v>
          </cell>
          <cell r="E9">
            <v>48609</v>
          </cell>
          <cell r="F9">
            <v>56130</v>
          </cell>
          <cell r="G9">
            <v>57642</v>
          </cell>
          <cell r="H9">
            <v>60436</v>
          </cell>
          <cell r="I9">
            <v>60241</v>
          </cell>
          <cell r="J9">
            <v>60241</v>
          </cell>
          <cell r="K9">
            <v>60241</v>
          </cell>
          <cell r="L9">
            <v>60241</v>
          </cell>
          <cell r="M9">
            <v>60241</v>
          </cell>
        </row>
        <row r="18">
          <cell r="B18">
            <v>61540</v>
          </cell>
          <cell r="C18">
            <v>64402</v>
          </cell>
          <cell r="D18">
            <v>65417</v>
          </cell>
          <cell r="E18">
            <v>65417</v>
          </cell>
          <cell r="F18">
            <v>68657</v>
          </cell>
          <cell r="G18">
            <v>68657</v>
          </cell>
          <cell r="H18">
            <v>69260</v>
          </cell>
          <cell r="I18">
            <v>69260</v>
          </cell>
          <cell r="J18">
            <v>69260</v>
          </cell>
          <cell r="K18">
            <v>69260</v>
          </cell>
          <cell r="L18">
            <v>69260</v>
          </cell>
          <cell r="M18">
            <v>69260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0">
      <selection activeCell="H29" sqref="H29"/>
    </sheetView>
  </sheetViews>
  <sheetFormatPr defaultColWidth="9.140625" defaultRowHeight="12.75"/>
  <cols>
    <col min="1" max="1" width="31.7109375" style="1" customWidth="1"/>
    <col min="2" max="2" width="14.57421875" style="30" customWidth="1"/>
    <col min="3" max="3" width="2.140625" style="20" customWidth="1"/>
    <col min="4" max="4" width="31.7109375" style="1" customWidth="1"/>
    <col min="5" max="5" width="14.7109375" style="30" customWidth="1"/>
    <col min="6" max="6" width="2.140625" style="20" customWidth="1"/>
    <col min="7" max="7" width="19.28125" style="1" customWidth="1"/>
    <col min="8" max="8" width="16.140625" style="528" customWidth="1"/>
    <col min="9" max="9" width="18.140625" style="147" customWidth="1"/>
    <col min="10" max="10" width="13.28125" style="147" customWidth="1"/>
    <col min="11" max="11" width="4.421875" style="1" customWidth="1"/>
    <col min="12" max="16384" width="8.8515625" style="1" customWidth="1"/>
  </cols>
  <sheetData>
    <row r="1" spans="1:10" s="2" customFormat="1" ht="15">
      <c r="A1" s="2" t="s">
        <v>0</v>
      </c>
      <c r="B1" s="27"/>
      <c r="C1" s="19"/>
      <c r="D1" s="2" t="s">
        <v>0</v>
      </c>
      <c r="E1" s="27"/>
      <c r="F1" s="19"/>
      <c r="G1" s="2" t="s">
        <v>0</v>
      </c>
      <c r="H1" s="153"/>
      <c r="I1" s="150"/>
      <c r="J1" s="150"/>
    </row>
    <row r="2" spans="1:10" s="2" customFormat="1" ht="15">
      <c r="A2" s="2" t="s">
        <v>141</v>
      </c>
      <c r="B2" s="27"/>
      <c r="C2" s="19"/>
      <c r="D2" s="2" t="s">
        <v>1</v>
      </c>
      <c r="E2" s="27"/>
      <c r="F2" s="19"/>
      <c r="G2" s="2" t="s">
        <v>1</v>
      </c>
      <c r="H2" s="153"/>
      <c r="I2" s="150"/>
      <c r="J2" s="150"/>
    </row>
    <row r="3" spans="1:10" s="2" customFormat="1" ht="15">
      <c r="A3" s="2" t="s">
        <v>387</v>
      </c>
      <c r="B3" s="27"/>
      <c r="C3" s="19"/>
      <c r="D3" s="2" t="str">
        <f>A3</f>
        <v>2020-2021</v>
      </c>
      <c r="E3" s="27"/>
      <c r="F3" s="19"/>
      <c r="G3" s="2" t="str">
        <f>A3</f>
        <v>2020-2021</v>
      </c>
      <c r="H3" s="153"/>
      <c r="I3" s="150"/>
      <c r="J3" s="150"/>
    </row>
    <row r="4" spans="1:4" ht="15">
      <c r="A4" s="2"/>
      <c r="D4" s="2"/>
    </row>
    <row r="5" spans="1:10" ht="15">
      <c r="A5" s="170" t="s">
        <v>145</v>
      </c>
      <c r="B5" s="28"/>
      <c r="C5" s="21"/>
      <c r="D5" s="170" t="s">
        <v>140</v>
      </c>
      <c r="E5" s="28"/>
      <c r="F5" s="21"/>
      <c r="G5" s="159" t="s">
        <v>105</v>
      </c>
      <c r="H5" s="527" t="s">
        <v>393</v>
      </c>
      <c r="I5" s="160" t="s">
        <v>389</v>
      </c>
      <c r="J5" s="160" t="s">
        <v>131</v>
      </c>
    </row>
    <row r="6" spans="1:11" ht="12.75">
      <c r="A6" s="169"/>
      <c r="B6" s="28" t="str">
        <f>A3</f>
        <v>2020-2021</v>
      </c>
      <c r="C6" s="21"/>
      <c r="D6" s="169"/>
      <c r="E6" s="28" t="str">
        <f>A3</f>
        <v>2020-2021</v>
      </c>
      <c r="F6" s="21"/>
      <c r="G6" s="161" t="s">
        <v>2</v>
      </c>
      <c r="H6" s="670">
        <f>'Yr to Yr Budge Analysis Revenue'!C20</f>
        <v>826211.868</v>
      </c>
      <c r="I6" s="668">
        <f>B8</f>
        <v>961045</v>
      </c>
      <c r="J6" s="667">
        <f>I6-H6</f>
        <v>134833.13199999998</v>
      </c>
      <c r="K6" s="25"/>
    </row>
    <row r="7" spans="1:11" ht="15">
      <c r="A7" s="170" t="s">
        <v>2</v>
      </c>
      <c r="B7" s="104"/>
      <c r="C7" s="104"/>
      <c r="D7" s="170" t="s">
        <v>2</v>
      </c>
      <c r="E7" s="102"/>
      <c r="G7" s="161" t="s">
        <v>3</v>
      </c>
      <c r="H7" s="670">
        <f>'Yr to Yr Budget Analysis Expens'!E18</f>
        <v>362534.2259</v>
      </c>
      <c r="I7" s="668">
        <f>B21</f>
        <v>230028.2913806</v>
      </c>
      <c r="J7" s="667">
        <f>I7-H7</f>
        <v>-132505.9345194</v>
      </c>
      <c r="K7" s="25" t="s">
        <v>477</v>
      </c>
    </row>
    <row r="8" spans="1:11" ht="15.75" thickBot="1">
      <c r="A8" s="169" t="s">
        <v>202</v>
      </c>
      <c r="B8" s="669">
        <f>Development!N22</f>
        <v>961045</v>
      </c>
      <c r="C8" s="102"/>
      <c r="D8" s="170"/>
      <c r="E8" s="102"/>
      <c r="F8" s="56"/>
      <c r="G8" s="161" t="s">
        <v>151</v>
      </c>
      <c r="H8" s="157">
        <f>H6-H7</f>
        <v>463677.6421</v>
      </c>
      <c r="I8" s="162">
        <f>SUM(I6-I7)</f>
        <v>731016.7086193999</v>
      </c>
      <c r="J8" s="157">
        <f>I8-H8</f>
        <v>267339.06651939993</v>
      </c>
      <c r="K8" s="25"/>
    </row>
    <row r="9" spans="1:11" ht="12.75">
      <c r="A9" s="169" t="s">
        <v>114</v>
      </c>
      <c r="B9" s="669">
        <f>Administration!N10</f>
        <v>440</v>
      </c>
      <c r="C9" s="102"/>
      <c r="D9" s="169" t="s">
        <v>114</v>
      </c>
      <c r="E9" s="673">
        <f>Administration!N10</f>
        <v>440</v>
      </c>
      <c r="F9" s="56"/>
      <c r="G9" s="161"/>
      <c r="H9" s="171"/>
      <c r="I9" s="172"/>
      <c r="J9" s="171"/>
      <c r="K9" s="25"/>
    </row>
    <row r="10" spans="1:11" ht="15" customHeight="1">
      <c r="A10" s="169" t="s">
        <v>22</v>
      </c>
      <c r="B10" s="102"/>
      <c r="C10" s="102"/>
      <c r="D10" s="169" t="s">
        <v>22</v>
      </c>
      <c r="E10" s="528"/>
      <c r="F10" s="56"/>
      <c r="G10" s="159" t="s">
        <v>93</v>
      </c>
      <c r="H10" s="527" t="s">
        <v>393</v>
      </c>
      <c r="I10" s="160" t="str">
        <f>I5</f>
        <v>Budget 20-21</v>
      </c>
      <c r="J10" s="160" t="s">
        <v>131</v>
      </c>
      <c r="K10" s="161"/>
    </row>
    <row r="11" spans="1:11" ht="12.75">
      <c r="A11" s="169" t="s">
        <v>212</v>
      </c>
      <c r="B11" s="669">
        <f>'Clinic '!N16</f>
        <v>1602200</v>
      </c>
      <c r="C11" s="102"/>
      <c r="D11" s="169" t="s">
        <v>212</v>
      </c>
      <c r="E11" s="673">
        <f>'Clinic '!N16</f>
        <v>1602200</v>
      </c>
      <c r="F11" s="56"/>
      <c r="G11" s="161" t="s">
        <v>2</v>
      </c>
      <c r="H11" s="670">
        <f>'Yr to Yr Budge Analysis Revenue'!C24</f>
        <v>1482.53</v>
      </c>
      <c r="I11" s="670">
        <f>E9</f>
        <v>440</v>
      </c>
      <c r="J11" s="667">
        <f>I11-H11</f>
        <v>-1042.53</v>
      </c>
      <c r="K11" s="25"/>
    </row>
    <row r="12" spans="1:11" ht="12.75">
      <c r="A12" s="169" t="s">
        <v>21</v>
      </c>
      <c r="B12" s="102"/>
      <c r="C12" s="102"/>
      <c r="D12" s="169" t="s">
        <v>21</v>
      </c>
      <c r="E12" s="528" t="s">
        <v>129</v>
      </c>
      <c r="F12" s="56"/>
      <c r="G12" s="161" t="s">
        <v>132</v>
      </c>
      <c r="H12" s="670">
        <f>'Yr to Yr Budget Analysis Expens'!E46</f>
        <v>449158.13380000007</v>
      </c>
      <c r="I12" s="670">
        <f>B22</f>
        <v>614997.754531392</v>
      </c>
      <c r="J12" s="667">
        <f>I12-H12</f>
        <v>165839.62073139194</v>
      </c>
      <c r="K12" s="25" t="s">
        <v>477</v>
      </c>
    </row>
    <row r="13" spans="1:11" ht="13.5" thickBot="1">
      <c r="A13" s="169" t="s">
        <v>210</v>
      </c>
      <c r="B13" s="673">
        <f>'Education '!N12</f>
        <v>1487694</v>
      </c>
      <c r="C13" s="102"/>
      <c r="D13" s="169" t="s">
        <v>210</v>
      </c>
      <c r="E13" s="673">
        <f>'Education '!N12</f>
        <v>1487694</v>
      </c>
      <c r="F13" s="56"/>
      <c r="G13" s="161" t="s">
        <v>136</v>
      </c>
      <c r="H13" s="157">
        <f>H11-H12</f>
        <v>-447675.60380000004</v>
      </c>
      <c r="I13" s="157">
        <f>I11-I12</f>
        <v>-614557.754531392</v>
      </c>
      <c r="J13" s="157">
        <f>I13-H13</f>
        <v>-166882.15073139197</v>
      </c>
      <c r="K13" s="25"/>
    </row>
    <row r="14" spans="1:11" ht="12.75">
      <c r="A14" s="169" t="s">
        <v>211</v>
      </c>
      <c r="B14" s="673">
        <f>'Education '!N37</f>
        <v>126627.5</v>
      </c>
      <c r="C14" s="102"/>
      <c r="D14" s="169" t="s">
        <v>211</v>
      </c>
      <c r="E14" s="673">
        <f>'Education '!N37</f>
        <v>126627.5</v>
      </c>
      <c r="F14" s="56"/>
      <c r="G14" s="161"/>
      <c r="I14" s="528"/>
      <c r="J14" s="528"/>
      <c r="K14" s="25"/>
    </row>
    <row r="15" spans="1:11" ht="15">
      <c r="A15" s="169"/>
      <c r="B15" s="102"/>
      <c r="C15" s="102"/>
      <c r="D15" s="169"/>
      <c r="E15" s="102"/>
      <c r="F15" s="56"/>
      <c r="G15" s="159" t="s">
        <v>133</v>
      </c>
      <c r="H15" s="155" t="str">
        <f>H5</f>
        <v>Actual 19-20</v>
      </c>
      <c r="I15" s="160" t="str">
        <f>I5</f>
        <v>Budget 20-21</v>
      </c>
      <c r="J15" s="160" t="s">
        <v>131</v>
      </c>
      <c r="K15" s="25"/>
    </row>
    <row r="16" spans="1:11" ht="15.75" thickBot="1">
      <c r="A16" s="169" t="s">
        <v>29</v>
      </c>
      <c r="B16" s="101">
        <f>SUM(B8:B14)</f>
        <v>4178006.5</v>
      </c>
      <c r="C16" s="103"/>
      <c r="D16" s="169" t="s">
        <v>29</v>
      </c>
      <c r="E16" s="101">
        <f>SUM(E9:E14)</f>
        <v>3216961.5</v>
      </c>
      <c r="F16" s="56"/>
      <c r="G16" s="161" t="s">
        <v>2</v>
      </c>
      <c r="H16" s="670">
        <f>'Yr to Yr Budge Analysis Revenue'!C38</f>
        <v>1534182.2499999995</v>
      </c>
      <c r="I16" s="671">
        <f>SUM(B11:B11)</f>
        <v>1602200</v>
      </c>
      <c r="J16" s="667">
        <f>I16-H16</f>
        <v>68017.75000000047</v>
      </c>
      <c r="K16" s="25"/>
    </row>
    <row r="17" spans="1:11" s="2" customFormat="1" ht="15">
      <c r="A17" s="1"/>
      <c r="B17" s="102"/>
      <c r="C17" s="102"/>
      <c r="D17" s="169"/>
      <c r="E17" s="102"/>
      <c r="F17" s="100"/>
      <c r="G17" s="161" t="s">
        <v>132</v>
      </c>
      <c r="H17" s="670">
        <f>'Yr to Yr Budget Analysis Expens'!E66</f>
        <v>1917332.9079499997</v>
      </c>
      <c r="I17" s="671">
        <f>SUM(B24:B24)</f>
        <v>1861996.3461530004</v>
      </c>
      <c r="J17" s="667">
        <f>I17-H17</f>
        <v>-55336.5617969993</v>
      </c>
      <c r="K17" s="25"/>
    </row>
    <row r="18" spans="2:11" ht="13.5" thickBot="1">
      <c r="B18" s="102"/>
      <c r="C18" s="102"/>
      <c r="D18" s="169"/>
      <c r="E18" s="102"/>
      <c r="F18" s="56"/>
      <c r="G18" s="161" t="s">
        <v>137</v>
      </c>
      <c r="H18" s="157">
        <f>H16-H17</f>
        <v>-383150.65795000014</v>
      </c>
      <c r="I18" s="158">
        <f>I16-I17</f>
        <v>-259796.34615300037</v>
      </c>
      <c r="J18" s="157">
        <f>I18-H18</f>
        <v>123354.31179699977</v>
      </c>
      <c r="K18" s="25"/>
    </row>
    <row r="19" spans="2:11" ht="12.75">
      <c r="B19" s="102"/>
      <c r="C19" s="102"/>
      <c r="D19" s="169"/>
      <c r="E19" s="102"/>
      <c r="F19" s="56"/>
      <c r="G19" s="161"/>
      <c r="H19" s="171"/>
      <c r="I19" s="173"/>
      <c r="J19" s="171"/>
      <c r="K19" s="25"/>
    </row>
    <row r="20" spans="1:11" ht="15">
      <c r="A20" s="170" t="s">
        <v>3</v>
      </c>
      <c r="B20" s="103"/>
      <c r="C20" s="102"/>
      <c r="D20" s="170" t="s">
        <v>3</v>
      </c>
      <c r="E20" s="102"/>
      <c r="F20" s="56"/>
      <c r="G20" s="154" t="s">
        <v>97</v>
      </c>
      <c r="H20" s="155" t="str">
        <f>H5</f>
        <v>Actual 19-20</v>
      </c>
      <c r="I20" s="155" t="str">
        <f>I5</f>
        <v>Budget 20-21</v>
      </c>
      <c r="J20" s="155" t="s">
        <v>131</v>
      </c>
      <c r="K20" s="25"/>
    </row>
    <row r="21" spans="1:11" ht="15">
      <c r="A21" s="169" t="s">
        <v>203</v>
      </c>
      <c r="B21" s="669">
        <f>Development!N38</f>
        <v>230028.2913806</v>
      </c>
      <c r="C21" s="102"/>
      <c r="D21" s="170"/>
      <c r="E21" s="102"/>
      <c r="F21" s="56"/>
      <c r="G21" s="156" t="s">
        <v>2</v>
      </c>
      <c r="H21" s="705">
        <f>'Yr to Yr Budge Analysis Revenue'!C55</f>
        <v>1351215.4900000002</v>
      </c>
      <c r="I21" s="672">
        <f>SUM(B13:B14)</f>
        <v>1614321.5</v>
      </c>
      <c r="J21" s="171">
        <f>I21-H21</f>
        <v>263106.0099999998</v>
      </c>
      <c r="K21" s="25"/>
    </row>
    <row r="22" spans="1:11" ht="12.75">
      <c r="A22" s="169" t="s">
        <v>31</v>
      </c>
      <c r="B22" s="669">
        <f>Administration!N40</f>
        <v>614997.754531392</v>
      </c>
      <c r="C22" s="104"/>
      <c r="D22" s="169" t="s">
        <v>31</v>
      </c>
      <c r="E22" s="669">
        <f>Administration!N40</f>
        <v>614997.754531392</v>
      </c>
      <c r="F22" s="56"/>
      <c r="G22" s="156" t="s">
        <v>132</v>
      </c>
      <c r="H22" s="706">
        <f>'Yr to Yr Budget Analysis Expens'!E89</f>
        <v>1302992.8717790002</v>
      </c>
      <c r="I22" s="672">
        <f>SUM(B26:B27)</f>
        <v>1470984.1991760002</v>
      </c>
      <c r="J22" s="171">
        <f>I22-H22</f>
        <v>167991.32739700004</v>
      </c>
      <c r="K22" s="25"/>
    </row>
    <row r="23" spans="1:11" ht="13.5" thickBot="1">
      <c r="A23" s="169" t="s">
        <v>28</v>
      </c>
      <c r="B23" s="29"/>
      <c r="C23" s="104"/>
      <c r="D23" s="169" t="s">
        <v>28</v>
      </c>
      <c r="E23" s="102"/>
      <c r="G23" s="156" t="s">
        <v>138</v>
      </c>
      <c r="H23" s="157">
        <f>H21-H22</f>
        <v>48222.61822100007</v>
      </c>
      <c r="I23" s="158">
        <f>I21-I22</f>
        <v>143337.3008239998</v>
      </c>
      <c r="J23" s="157">
        <f>I23-H23</f>
        <v>95114.68260299973</v>
      </c>
      <c r="K23" s="25" t="s">
        <v>129</v>
      </c>
    </row>
    <row r="24" spans="1:11" ht="12.75">
      <c r="A24" s="169" t="s">
        <v>212</v>
      </c>
      <c r="B24" s="669">
        <f>'Clinic '!N32</f>
        <v>1861996.3461530004</v>
      </c>
      <c r="C24" s="104"/>
      <c r="D24" s="169" t="s">
        <v>212</v>
      </c>
      <c r="E24" s="673">
        <f>'Clinic '!N32</f>
        <v>1861996.3461530004</v>
      </c>
      <c r="G24" s="161"/>
      <c r="I24" s="528"/>
      <c r="J24" s="528"/>
      <c r="K24" s="25"/>
    </row>
    <row r="25" spans="1:11" ht="15">
      <c r="A25" s="169" t="s">
        <v>30</v>
      </c>
      <c r="B25" s="25"/>
      <c r="D25" s="169" t="s">
        <v>30</v>
      </c>
      <c r="E25" s="102"/>
      <c r="G25" s="159"/>
      <c r="H25" s="153"/>
      <c r="I25" s="153"/>
      <c r="J25" s="153"/>
      <c r="K25" s="25"/>
    </row>
    <row r="26" spans="1:11" s="2" customFormat="1" ht="15.75" thickBot="1">
      <c r="A26" s="169" t="s">
        <v>210</v>
      </c>
      <c r="B26" s="673">
        <f>'Education '!N24</f>
        <v>1370638.2628432002</v>
      </c>
      <c r="C26" s="20"/>
      <c r="D26" s="169" t="s">
        <v>210</v>
      </c>
      <c r="E26" s="673">
        <f>'Education '!N24</f>
        <v>1370638.2628432002</v>
      </c>
      <c r="F26" s="19"/>
      <c r="G26" s="214" t="s">
        <v>65</v>
      </c>
      <c r="H26" s="215">
        <f>SUM(H23,H18,H13,H8)</f>
        <v>-318926.0014290001</v>
      </c>
      <c r="I26" s="215">
        <f>SUM(I23,I18,I13,I8)</f>
        <v>-0.09124099265318364</v>
      </c>
      <c r="J26" s="216">
        <f>I26-H26</f>
        <v>318925.91018800746</v>
      </c>
      <c r="K26" s="217"/>
    </row>
    <row r="27" spans="1:11" ht="15.75" thickTop="1">
      <c r="A27" s="169" t="s">
        <v>211</v>
      </c>
      <c r="B27" s="669">
        <f>'Education '!N49</f>
        <v>100345.93633279999</v>
      </c>
      <c r="D27" s="169" t="s">
        <v>211</v>
      </c>
      <c r="E27" s="669">
        <f>'Education '!N49</f>
        <v>100345.93633279999</v>
      </c>
      <c r="G27" s="159"/>
      <c r="H27" s="153"/>
      <c r="I27" s="153"/>
      <c r="J27" s="153"/>
      <c r="K27" s="25"/>
    </row>
    <row r="28" spans="1:11" ht="12.75">
      <c r="A28" s="169"/>
      <c r="B28" s="102"/>
      <c r="D28" s="169"/>
      <c r="E28" s="102"/>
      <c r="G28" s="161"/>
      <c r="I28" s="528"/>
      <c r="J28" s="528"/>
      <c r="K28" s="25"/>
    </row>
    <row r="29" spans="1:8" ht="13.5" thickBot="1">
      <c r="A29" s="169" t="s">
        <v>32</v>
      </c>
      <c r="B29" s="101">
        <f>SUM(B21:B28)</f>
        <v>4178006.5912409923</v>
      </c>
      <c r="D29" s="169" t="s">
        <v>32</v>
      </c>
      <c r="E29" s="101">
        <f>SUM(E22:E28)</f>
        <v>3947978.299860392</v>
      </c>
      <c r="H29" s="528" t="s">
        <v>129</v>
      </c>
    </row>
    <row r="30" spans="2:5" ht="12.75">
      <c r="B30" s="102"/>
      <c r="D30" s="169"/>
      <c r="E30" s="102"/>
    </row>
    <row r="31" spans="2:5" ht="12.75">
      <c r="B31" s="102"/>
      <c r="E31" s="102"/>
    </row>
    <row r="32" spans="1:5" ht="15.75" thickBot="1">
      <c r="A32" s="2" t="s">
        <v>67</v>
      </c>
      <c r="B32" s="589">
        <f>+B16-B29</f>
        <v>-0.09124099230393767</v>
      </c>
      <c r="D32" s="2" t="s">
        <v>67</v>
      </c>
      <c r="E32" s="589">
        <f>+E16-E29</f>
        <v>-731016.7998603922</v>
      </c>
    </row>
    <row r="33" ht="13.5" thickTop="1">
      <c r="B33" s="29"/>
    </row>
    <row r="34" spans="1:2" ht="12.75">
      <c r="A34" s="78"/>
      <c r="B34" s="29"/>
    </row>
    <row r="35" ht="12.75">
      <c r="B35" s="29"/>
    </row>
    <row r="36" spans="2:5" ht="12.75">
      <c r="B36" s="29"/>
      <c r="E36" s="1"/>
    </row>
    <row r="37" ht="12.75">
      <c r="B37" s="29"/>
    </row>
    <row r="38" spans="2:5" ht="15">
      <c r="B38" s="29"/>
      <c r="D38" s="2"/>
      <c r="E38" s="27"/>
    </row>
    <row r="39" spans="2:5" ht="12.75">
      <c r="B39" s="29"/>
      <c r="E39" s="30">
        <v>-186000</v>
      </c>
    </row>
    <row r="40" ht="12.75">
      <c r="E40" s="104">
        <f>E32-E39</f>
        <v>-545016.7998603922</v>
      </c>
    </row>
    <row r="44" spans="3:10" ht="15">
      <c r="C44" s="19"/>
      <c r="G44" s="2"/>
      <c r="H44" s="153"/>
      <c r="I44" s="150"/>
      <c r="J44" s="150"/>
    </row>
    <row r="45" ht="15">
      <c r="K45" s="2"/>
    </row>
    <row r="46" spans="1:11" s="2" customFormat="1" ht="15">
      <c r="A46" s="1"/>
      <c r="B46" s="30"/>
      <c r="C46" s="20"/>
      <c r="D46" s="1"/>
      <c r="E46" s="30"/>
      <c r="F46" s="19"/>
      <c r="G46" s="1"/>
      <c r="H46" s="528"/>
      <c r="I46" s="147"/>
      <c r="J46" s="147"/>
      <c r="K46" s="1"/>
    </row>
    <row r="52" spans="1:2" ht="15">
      <c r="A52" s="2"/>
      <c r="B52" s="27"/>
    </row>
  </sheetData>
  <sheetProtection/>
  <printOptions/>
  <pageMargins left="0.75" right="0.75" top="1" bottom="1" header="0.5" footer="0.5"/>
  <pageSetup horizontalDpi="600" verticalDpi="600" orientation="landscape" scale="75" r:id="rId1"/>
  <colBreaks count="2" manualBreakCount="2">
    <brk id="3" max="37" man="1"/>
    <brk id="6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5.28125" style="222" customWidth="1"/>
    <col min="2" max="2" width="13.7109375" style="223" customWidth="1"/>
    <col min="3" max="3" width="14.57421875" style="222" customWidth="1"/>
    <col min="4" max="4" width="13.7109375" style="277" customWidth="1"/>
    <col min="5" max="5" width="13.7109375" style="223" hidden="1" customWidth="1"/>
    <col min="6" max="9" width="13.7109375" style="222" hidden="1" customWidth="1"/>
    <col min="11" max="11" width="8.8515625" style="349" customWidth="1"/>
    <col min="12" max="12" width="14.00390625" style="151" customWidth="1"/>
    <col min="13" max="13" width="14.28125" style="0" customWidth="1"/>
    <col min="14" max="14" width="32.8515625" style="0" customWidth="1"/>
  </cols>
  <sheetData>
    <row r="1" spans="1:4" ht="15">
      <c r="A1" s="219" t="s">
        <v>69</v>
      </c>
      <c r="B1" s="220"/>
      <c r="C1" s="219"/>
      <c r="D1" s="221"/>
    </row>
    <row r="2" spans="1:4" ht="15.75" thickBot="1">
      <c r="A2" s="219" t="s">
        <v>356</v>
      </c>
      <c r="B2" s="220"/>
      <c r="C2" s="219"/>
      <c r="D2" s="221"/>
    </row>
    <row r="3" spans="1:9" ht="15">
      <c r="A3" s="304" t="s">
        <v>193</v>
      </c>
      <c r="B3" s="302" t="s">
        <v>322</v>
      </c>
      <c r="C3" s="302" t="s">
        <v>323</v>
      </c>
      <c r="D3" s="302" t="s">
        <v>209</v>
      </c>
      <c r="E3" s="320" t="s">
        <v>11</v>
      </c>
      <c r="F3" s="320" t="s">
        <v>12</v>
      </c>
      <c r="G3" s="320" t="s">
        <v>13</v>
      </c>
      <c r="H3" s="320" t="s">
        <v>14</v>
      </c>
      <c r="I3" s="320" t="s">
        <v>15</v>
      </c>
    </row>
    <row r="4" spans="1:9" ht="12.75">
      <c r="A4" s="280" t="s">
        <v>80</v>
      </c>
      <c r="B4" s="247">
        <v>5891.25</v>
      </c>
      <c r="C4" s="148">
        <v>2125.75</v>
      </c>
      <c r="D4" s="228">
        <f>'[1]Revenues'!N6</f>
        <v>30500</v>
      </c>
      <c r="E4" s="229"/>
      <c r="F4" s="230"/>
      <c r="G4" s="230"/>
      <c r="H4" s="230"/>
      <c r="I4" s="230"/>
    </row>
    <row r="5" spans="1:9" ht="12.75">
      <c r="A5" s="280" t="s">
        <v>81</v>
      </c>
      <c r="B5" s="247">
        <v>45082.13</v>
      </c>
      <c r="C5" s="148">
        <v>23048.4</v>
      </c>
      <c r="D5" s="228">
        <f>'[1]Revenues'!N7</f>
        <v>25851.04</v>
      </c>
      <c r="E5" s="229"/>
      <c r="F5" s="230"/>
      <c r="G5" s="230"/>
      <c r="H5" s="230"/>
      <c r="I5" s="230"/>
    </row>
    <row r="6" spans="1:9" ht="12.75">
      <c r="A6" s="280" t="s">
        <v>82</v>
      </c>
      <c r="B6" s="247">
        <v>0</v>
      </c>
      <c r="C6" s="148">
        <v>2939.78</v>
      </c>
      <c r="D6" s="228">
        <f>'[1]Revenues'!N8</f>
        <v>6980.26</v>
      </c>
      <c r="E6" s="229"/>
      <c r="F6" s="230"/>
      <c r="G6" s="230"/>
      <c r="H6" s="230"/>
      <c r="I6" s="230"/>
    </row>
    <row r="7" spans="1:9" ht="12.75">
      <c r="A7" s="280" t="s">
        <v>83</v>
      </c>
      <c r="B7" s="247">
        <v>6990.01</v>
      </c>
      <c r="C7" s="148">
        <v>29517.28</v>
      </c>
      <c r="D7" s="228">
        <f>'[1]Revenues'!N9</f>
        <v>6997.250000000001</v>
      </c>
      <c r="E7" s="229"/>
      <c r="F7" s="230"/>
      <c r="G7" s="230"/>
      <c r="H7" s="230"/>
      <c r="I7" s="230"/>
    </row>
    <row r="8" spans="1:9" ht="12.75">
      <c r="A8" s="280" t="s">
        <v>295</v>
      </c>
      <c r="B8" s="247">
        <v>7275</v>
      </c>
      <c r="C8" s="148">
        <v>1075.9</v>
      </c>
      <c r="D8" s="228">
        <f>'[1]Revenues'!N10</f>
        <v>2619.8</v>
      </c>
      <c r="E8" s="229"/>
      <c r="F8" s="230"/>
      <c r="G8" s="230"/>
      <c r="H8" s="230"/>
      <c r="I8" s="230"/>
    </row>
    <row r="9" spans="1:9" ht="12.75">
      <c r="A9" s="280" t="s">
        <v>84</v>
      </c>
      <c r="B9" s="247">
        <v>6346</v>
      </c>
      <c r="C9" s="148">
        <v>19370.63</v>
      </c>
      <c r="D9" s="228">
        <f>'[1]Revenues'!N11</f>
        <v>53067.57</v>
      </c>
      <c r="E9" s="229"/>
      <c r="F9" s="230"/>
      <c r="G9" s="230"/>
      <c r="H9" s="230"/>
      <c r="I9" s="230"/>
    </row>
    <row r="10" spans="1:9" ht="12.75">
      <c r="A10" s="280" t="s">
        <v>85</v>
      </c>
      <c r="B10" s="247">
        <v>34750</v>
      </c>
      <c r="C10" s="148">
        <v>18500</v>
      </c>
      <c r="D10" s="228">
        <f>'[1]Revenues'!N12</f>
        <v>48611.93</v>
      </c>
      <c r="E10" s="229"/>
      <c r="F10" s="230"/>
      <c r="G10" s="230"/>
      <c r="H10" s="230"/>
      <c r="I10" s="230"/>
    </row>
    <row r="11" spans="1:9" ht="12.75">
      <c r="A11" s="280" t="s">
        <v>296</v>
      </c>
      <c r="B11" s="247">
        <v>9959</v>
      </c>
      <c r="C11" s="148">
        <v>7066.6</v>
      </c>
      <c r="D11" s="228">
        <f>'[1]Revenues'!N13</f>
        <v>11333</v>
      </c>
      <c r="E11" s="229"/>
      <c r="F11" s="230"/>
      <c r="G11" s="230"/>
      <c r="H11" s="230"/>
      <c r="I11" s="230"/>
    </row>
    <row r="12" spans="1:9" ht="12.75">
      <c r="A12" s="280" t="s">
        <v>86</v>
      </c>
      <c r="B12" s="247">
        <v>60307.53</v>
      </c>
      <c r="C12" s="148">
        <v>54822</v>
      </c>
      <c r="D12" s="228">
        <f>'[1]Revenues'!N14</f>
        <v>56701.659999999996</v>
      </c>
      <c r="E12" s="229"/>
      <c r="F12" s="230"/>
      <c r="G12" s="230"/>
      <c r="H12" s="230"/>
      <c r="I12" s="230"/>
    </row>
    <row r="13" spans="1:9" ht="12.75">
      <c r="A13" s="280" t="s">
        <v>297</v>
      </c>
      <c r="B13" s="247">
        <v>1611.0700000000002</v>
      </c>
      <c r="C13" s="148">
        <v>2180.8399999999997</v>
      </c>
      <c r="D13" s="228">
        <f>'[1]Revenues'!N15</f>
        <v>0</v>
      </c>
      <c r="E13" s="229"/>
      <c r="F13" s="230"/>
      <c r="G13" s="230"/>
      <c r="H13" s="230"/>
      <c r="I13" s="230"/>
    </row>
    <row r="14" spans="1:9" ht="12.75">
      <c r="A14" s="280" t="s">
        <v>298</v>
      </c>
      <c r="B14" s="257">
        <v>107931.02</v>
      </c>
      <c r="C14" s="148">
        <v>174134.47</v>
      </c>
      <c r="D14" s="228">
        <f>'[1]Revenues'!N16</f>
        <v>191902.89</v>
      </c>
      <c r="E14" s="233"/>
      <c r="F14" s="230"/>
      <c r="G14" s="230"/>
      <c r="H14" s="230"/>
      <c r="I14" s="230"/>
    </row>
    <row r="15" spans="1:9" ht="12.75">
      <c r="A15" s="280" t="s">
        <v>299</v>
      </c>
      <c r="B15" s="247">
        <v>36630</v>
      </c>
      <c r="C15" s="148">
        <v>38258.96</v>
      </c>
      <c r="D15" s="228">
        <f>'[1]Revenues'!N17</f>
        <v>52978</v>
      </c>
      <c r="E15" s="229"/>
      <c r="F15" s="230"/>
      <c r="G15" s="230"/>
      <c r="H15" s="230"/>
      <c r="I15" s="230"/>
    </row>
    <row r="16" spans="1:9" ht="12.75">
      <c r="A16" s="280" t="s">
        <v>87</v>
      </c>
      <c r="B16" s="247">
        <v>324041.65</v>
      </c>
      <c r="C16" s="148">
        <v>295687.94999999995</v>
      </c>
      <c r="D16" s="228">
        <f>'[1]Revenues'!N18</f>
        <v>416742.1</v>
      </c>
      <c r="E16" s="229"/>
      <c r="F16" s="230"/>
      <c r="G16" s="230"/>
      <c r="H16" s="230"/>
      <c r="I16" s="230"/>
    </row>
    <row r="17" spans="1:9" ht="12.75">
      <c r="A17" s="281" t="s">
        <v>143</v>
      </c>
      <c r="B17" s="257">
        <v>51120.3</v>
      </c>
      <c r="C17" s="148">
        <v>61441.4</v>
      </c>
      <c r="D17" s="228">
        <f>'[1]Revenues'!N19</f>
        <v>41287.87</v>
      </c>
      <c r="E17" s="236"/>
      <c r="F17" s="237"/>
      <c r="G17" s="237"/>
      <c r="H17" s="237"/>
      <c r="I17" s="237"/>
    </row>
    <row r="18" spans="1:9" ht="13.5" thickBot="1">
      <c r="A18" s="238" t="s">
        <v>300</v>
      </c>
      <c r="B18" s="239">
        <f>SUM(B3:B17)</f>
        <v>697934.9600000001</v>
      </c>
      <c r="C18" s="239">
        <f>SUM(C3:C17)</f>
        <v>730169.9600000001</v>
      </c>
      <c r="D18" s="239">
        <f aca="true" t="shared" si="0" ref="D18:I18">SUM(D4:D17)</f>
        <v>945573.37</v>
      </c>
      <c r="E18" s="240">
        <f t="shared" si="0"/>
        <v>0</v>
      </c>
      <c r="F18" s="241">
        <f t="shared" si="0"/>
        <v>0</v>
      </c>
      <c r="G18" s="241">
        <f t="shared" si="0"/>
        <v>0</v>
      </c>
      <c r="H18" s="241">
        <f t="shared" si="0"/>
        <v>0</v>
      </c>
      <c r="I18" s="241">
        <f t="shared" si="0"/>
        <v>0</v>
      </c>
    </row>
    <row r="19" spans="1:9" ht="15">
      <c r="A19" s="304" t="s">
        <v>74</v>
      </c>
      <c r="B19" s="302" t="s">
        <v>322</v>
      </c>
      <c r="C19" s="302" t="s">
        <v>323</v>
      </c>
      <c r="D19" s="302" t="s">
        <v>209</v>
      </c>
      <c r="E19" s="224" t="s">
        <v>11</v>
      </c>
      <c r="F19" s="224" t="s">
        <v>12</v>
      </c>
      <c r="G19" s="224" t="s">
        <v>13</v>
      </c>
      <c r="H19" s="224" t="s">
        <v>14</v>
      </c>
      <c r="I19" s="224" t="s">
        <v>15</v>
      </c>
    </row>
    <row r="20" spans="1:9" ht="12.75">
      <c r="A20" s="242" t="s">
        <v>301</v>
      </c>
      <c r="B20" s="243"/>
      <c r="C20" s="244"/>
      <c r="D20" s="244"/>
      <c r="E20" s="245"/>
      <c r="F20" s="245"/>
      <c r="G20" s="245"/>
      <c r="H20" s="245"/>
      <c r="I20" s="245"/>
    </row>
    <row r="21" spans="1:9" ht="12.75">
      <c r="A21" s="246" t="s">
        <v>75</v>
      </c>
      <c r="B21" s="247">
        <v>690996</v>
      </c>
      <c r="C21" s="228">
        <v>761443</v>
      </c>
      <c r="D21" s="228">
        <f>'[1]Revenues'!N23</f>
        <v>726640.5</v>
      </c>
      <c r="E21" s="248"/>
      <c r="F21" s="249"/>
      <c r="G21" s="249"/>
      <c r="H21" s="249"/>
      <c r="I21" s="249"/>
    </row>
    <row r="22" spans="1:9" ht="12.75">
      <c r="A22" s="246" t="s">
        <v>76</v>
      </c>
      <c r="B22" s="247">
        <v>597085</v>
      </c>
      <c r="C22" s="228">
        <v>594497.5</v>
      </c>
      <c r="D22" s="228">
        <f>'[1]Revenues'!N24</f>
        <v>633896</v>
      </c>
      <c r="E22" s="248"/>
      <c r="F22" s="249"/>
      <c r="G22" s="249"/>
      <c r="H22" s="249"/>
      <c r="I22" s="249"/>
    </row>
    <row r="23" spans="1:9" ht="12.75">
      <c r="A23" s="246" t="s">
        <v>77</v>
      </c>
      <c r="B23" s="247">
        <v>1042639.5</v>
      </c>
      <c r="C23" s="228">
        <v>1261515</v>
      </c>
      <c r="D23" s="228">
        <f>'[1]Revenues'!N25</f>
        <v>1330525</v>
      </c>
      <c r="E23" s="248"/>
      <c r="F23" s="249"/>
      <c r="G23" s="249"/>
      <c r="H23" s="249"/>
      <c r="I23" s="249"/>
    </row>
    <row r="24" spans="1:9" ht="12.75">
      <c r="A24" s="246" t="s">
        <v>302</v>
      </c>
      <c r="B24" s="247">
        <v>-945475.34</v>
      </c>
      <c r="C24" s="228">
        <v>-1042209</v>
      </c>
      <c r="D24" s="228">
        <f>'[1]Revenues'!N26</f>
        <v>-1123227.37</v>
      </c>
      <c r="E24" s="229"/>
      <c r="F24" s="230"/>
      <c r="G24" s="230"/>
      <c r="H24" s="230"/>
      <c r="I24" s="230"/>
    </row>
    <row r="25" spans="1:9" ht="12.75">
      <c r="A25" s="246" t="s">
        <v>303</v>
      </c>
      <c r="B25" s="247">
        <v>995</v>
      </c>
      <c r="C25" s="228">
        <v>424</v>
      </c>
      <c r="D25" s="228">
        <f>'[1]Revenues'!N27</f>
        <v>442</v>
      </c>
      <c r="E25" s="229"/>
      <c r="F25" s="230"/>
      <c r="G25" s="230"/>
      <c r="H25" s="230"/>
      <c r="I25" s="230"/>
    </row>
    <row r="26" spans="1:9" ht="12.75">
      <c r="A26" s="246" t="s">
        <v>56</v>
      </c>
      <c r="B26" s="247">
        <v>494</v>
      </c>
      <c r="C26" s="228">
        <v>304.25</v>
      </c>
      <c r="D26" s="228">
        <f>'[1]Revenues'!N28</f>
        <v>163.5</v>
      </c>
      <c r="E26" s="229"/>
      <c r="F26" s="230"/>
      <c r="G26" s="230"/>
      <c r="H26" s="230"/>
      <c r="I26" s="230"/>
    </row>
    <row r="27" spans="1:9" ht="12.75">
      <c r="A27" s="246" t="s">
        <v>290</v>
      </c>
      <c r="B27" s="247">
        <v>0</v>
      </c>
      <c r="C27" s="228">
        <v>0</v>
      </c>
      <c r="D27" s="228">
        <f>'[1]Revenues'!N29</f>
        <v>2370</v>
      </c>
      <c r="E27" s="229"/>
      <c r="F27" s="230"/>
      <c r="G27" s="230"/>
      <c r="H27" s="230"/>
      <c r="I27" s="230"/>
    </row>
    <row r="28" spans="1:9" ht="12.75">
      <c r="A28" s="246" t="s">
        <v>178</v>
      </c>
      <c r="B28" s="247">
        <v>-9861</v>
      </c>
      <c r="C28" s="228">
        <v>-8639</v>
      </c>
      <c r="D28" s="228">
        <f>'[1]Revenues'!N30</f>
        <v>-4986.93</v>
      </c>
      <c r="E28" s="229"/>
      <c r="F28" s="230"/>
      <c r="G28" s="230"/>
      <c r="H28" s="230"/>
      <c r="I28" s="230"/>
    </row>
    <row r="29" spans="1:9" ht="12.75">
      <c r="A29" s="250" t="s">
        <v>190</v>
      </c>
      <c r="B29" s="251"/>
      <c r="C29" s="252"/>
      <c r="D29" s="252" t="s">
        <v>129</v>
      </c>
      <c r="E29" s="253"/>
      <c r="F29" s="254"/>
      <c r="G29" s="254"/>
      <c r="H29" s="254"/>
      <c r="I29" s="254"/>
    </row>
    <row r="30" spans="1:9" ht="12.75">
      <c r="A30" s="255" t="s">
        <v>304</v>
      </c>
      <c r="B30" s="247">
        <v>0</v>
      </c>
      <c r="C30" s="228">
        <v>0</v>
      </c>
      <c r="D30" s="228">
        <f>'[1]Revenues'!N32</f>
        <v>9580</v>
      </c>
      <c r="E30" s="248"/>
      <c r="F30" s="249"/>
      <c r="G30" s="249"/>
      <c r="H30" s="249"/>
      <c r="I30" s="249"/>
    </row>
    <row r="31" spans="1:9" ht="12.75">
      <c r="A31" s="246" t="s">
        <v>188</v>
      </c>
      <c r="B31" s="247">
        <v>5535</v>
      </c>
      <c r="C31" s="228">
        <v>7435</v>
      </c>
      <c r="D31" s="228">
        <f>'[1]Revenues'!N33</f>
        <v>5030</v>
      </c>
      <c r="E31" s="229"/>
      <c r="F31" s="230"/>
      <c r="G31" s="230"/>
      <c r="H31" s="230"/>
      <c r="I31" s="230"/>
    </row>
    <row r="32" spans="1:9" ht="12.75">
      <c r="A32" s="256" t="s">
        <v>305</v>
      </c>
      <c r="B32" s="257">
        <v>0</v>
      </c>
      <c r="C32" s="231">
        <v>6215</v>
      </c>
      <c r="D32" s="228">
        <f>'[1]Revenues'!N34</f>
        <v>7390</v>
      </c>
      <c r="E32" s="236"/>
      <c r="F32" s="237"/>
      <c r="G32" s="237"/>
      <c r="H32" s="237"/>
      <c r="I32" s="237"/>
    </row>
    <row r="33" spans="1:9" ht="13.5" thickBot="1">
      <c r="A33" s="238" t="s">
        <v>306</v>
      </c>
      <c r="B33" s="241">
        <f aca="true" t="shared" si="1" ref="B33:I33">SUM(B21:B32)</f>
        <v>1382408.1600000001</v>
      </c>
      <c r="C33" s="241">
        <f t="shared" si="1"/>
        <v>1580985.75</v>
      </c>
      <c r="D33" s="279">
        <f>SUM(D21:D32)</f>
        <v>1587822.7</v>
      </c>
      <c r="E33" s="241">
        <f t="shared" si="1"/>
        <v>0</v>
      </c>
      <c r="F33" s="241">
        <f t="shared" si="1"/>
        <v>0</v>
      </c>
      <c r="G33" s="241">
        <f t="shared" si="1"/>
        <v>0</v>
      </c>
      <c r="H33" s="241">
        <f>SUM(H21:H32)</f>
        <v>0</v>
      </c>
      <c r="I33" s="241">
        <f t="shared" si="1"/>
        <v>0</v>
      </c>
    </row>
    <row r="34" spans="1:9" ht="15">
      <c r="A34" s="301" t="s">
        <v>70</v>
      </c>
      <c r="B34" s="302" t="s">
        <v>322</v>
      </c>
      <c r="C34" s="302" t="s">
        <v>323</v>
      </c>
      <c r="D34" s="303" t="s">
        <v>209</v>
      </c>
      <c r="E34" s="224" t="s">
        <v>11</v>
      </c>
      <c r="F34" s="224" t="s">
        <v>12</v>
      </c>
      <c r="G34" s="224" t="s">
        <v>13</v>
      </c>
      <c r="H34" s="224" t="s">
        <v>14</v>
      </c>
      <c r="I34" s="224" t="s">
        <v>15</v>
      </c>
    </row>
    <row r="35" spans="1:9" ht="12.75">
      <c r="A35" s="242" t="s">
        <v>210</v>
      </c>
      <c r="B35" s="244"/>
      <c r="C35" s="244"/>
      <c r="D35" s="244"/>
      <c r="E35" s="245"/>
      <c r="F35" s="245"/>
      <c r="G35" s="245"/>
      <c r="H35" s="245"/>
      <c r="I35" s="245"/>
    </row>
    <row r="36" spans="1:9" ht="12.75">
      <c r="A36" s="258" t="s">
        <v>324</v>
      </c>
      <c r="B36" s="259">
        <v>82110</v>
      </c>
      <c r="C36" s="259">
        <v>102930</v>
      </c>
      <c r="D36" s="259">
        <f>'[1]Revenues'!N38</f>
        <v>76435.3</v>
      </c>
      <c r="E36" s="260"/>
      <c r="F36" s="260"/>
      <c r="G36" s="260"/>
      <c r="H36" s="260"/>
      <c r="I36" s="248"/>
    </row>
    <row r="37" spans="1:9" ht="12.75">
      <c r="A37" s="258" t="s">
        <v>307</v>
      </c>
      <c r="B37" s="259">
        <v>0</v>
      </c>
      <c r="C37" s="259">
        <v>0</v>
      </c>
      <c r="D37" s="259">
        <f>'[1]Revenues'!N39</f>
        <v>81270.42</v>
      </c>
      <c r="E37" s="260"/>
      <c r="F37" s="260"/>
      <c r="G37" s="260"/>
      <c r="H37" s="260"/>
      <c r="I37" s="248"/>
    </row>
    <row r="38" spans="1:9" ht="12.75">
      <c r="A38" s="258" t="s">
        <v>325</v>
      </c>
      <c r="B38" s="259">
        <v>93879</v>
      </c>
      <c r="C38" s="259">
        <v>77366</v>
      </c>
      <c r="D38" s="259">
        <f>'[1]Revenues'!N40</f>
        <v>80446.36</v>
      </c>
      <c r="E38" s="260"/>
      <c r="F38" s="260"/>
      <c r="G38" s="260"/>
      <c r="H38" s="260"/>
      <c r="I38" s="248"/>
    </row>
    <row r="39" spans="1:9" ht="12.75">
      <c r="A39" s="258" t="s">
        <v>326</v>
      </c>
      <c r="B39" s="259">
        <v>114669</v>
      </c>
      <c r="C39" s="259">
        <v>84320.5</v>
      </c>
      <c r="D39" s="259">
        <f>'[1]Revenues'!N41</f>
        <v>97126</v>
      </c>
      <c r="E39" s="260"/>
      <c r="F39" s="260"/>
      <c r="G39" s="260"/>
      <c r="H39" s="260"/>
      <c r="I39" s="229"/>
    </row>
    <row r="40" spans="1:9" ht="12.75">
      <c r="A40" s="258" t="s">
        <v>308</v>
      </c>
      <c r="B40" s="259">
        <v>0</v>
      </c>
      <c r="C40" s="259">
        <v>0</v>
      </c>
      <c r="D40" s="259">
        <f>'[1]Revenues'!N42</f>
        <v>115344</v>
      </c>
      <c r="E40" s="260"/>
      <c r="F40" s="260"/>
      <c r="G40" s="260"/>
      <c r="H40" s="260"/>
      <c r="I40" s="248"/>
    </row>
    <row r="41" spans="1:9" ht="12.75">
      <c r="A41" s="258" t="s">
        <v>327</v>
      </c>
      <c r="B41" s="259">
        <v>117773</v>
      </c>
      <c r="C41" s="259">
        <v>125619.2</v>
      </c>
      <c r="D41" s="259">
        <f>'[1]Revenues'!N43</f>
        <v>108212</v>
      </c>
      <c r="E41" s="260"/>
      <c r="F41" s="260"/>
      <c r="G41" s="260"/>
      <c r="H41" s="260"/>
      <c r="I41" s="248"/>
    </row>
    <row r="42" spans="1:9" ht="12.75">
      <c r="A42" s="258" t="s">
        <v>309</v>
      </c>
      <c r="B42" s="259">
        <v>0</v>
      </c>
      <c r="C42" s="259">
        <v>0</v>
      </c>
      <c r="D42" s="259">
        <f>'[1]Revenues'!N44</f>
        <v>119797</v>
      </c>
      <c r="E42" s="260"/>
      <c r="F42" s="260"/>
      <c r="G42" s="260"/>
      <c r="H42" s="260"/>
      <c r="I42" s="248"/>
    </row>
    <row r="43" spans="1:9" ht="12.75">
      <c r="A43" s="258" t="s">
        <v>328</v>
      </c>
      <c r="B43" s="259">
        <v>123644</v>
      </c>
      <c r="C43" s="259">
        <v>142254</v>
      </c>
      <c r="D43" s="259">
        <f>'[1]Revenues'!N45</f>
        <v>149295.79</v>
      </c>
      <c r="E43" s="260"/>
      <c r="F43" s="260"/>
      <c r="G43" s="260"/>
      <c r="H43" s="260"/>
      <c r="I43" s="248"/>
    </row>
    <row r="44" spans="1:9" ht="12.75">
      <c r="A44" s="258" t="s">
        <v>329</v>
      </c>
      <c r="B44" s="259">
        <v>123505</v>
      </c>
      <c r="C44" s="259">
        <v>133919.38</v>
      </c>
      <c r="D44" s="259">
        <f>'[1]Revenues'!N46</f>
        <v>127588</v>
      </c>
      <c r="E44" s="260"/>
      <c r="F44" s="260"/>
      <c r="G44" s="260"/>
      <c r="H44" s="260"/>
      <c r="I44" s="248"/>
    </row>
    <row r="45" spans="1:9" ht="12.75">
      <c r="A45" s="258" t="s">
        <v>330</v>
      </c>
      <c r="B45" s="259">
        <v>139323</v>
      </c>
      <c r="C45" s="259">
        <v>148445.96</v>
      </c>
      <c r="D45" s="259">
        <f>'[1]Revenues'!N47</f>
        <v>110575</v>
      </c>
      <c r="E45" s="260"/>
      <c r="F45" s="260"/>
      <c r="G45" s="260"/>
      <c r="H45" s="260"/>
      <c r="I45" s="248"/>
    </row>
    <row r="46" spans="1:9" ht="12.75">
      <c r="A46" s="258" t="s">
        <v>331</v>
      </c>
      <c r="B46" s="259">
        <v>135255</v>
      </c>
      <c r="C46" s="259">
        <v>155619</v>
      </c>
      <c r="D46" s="259">
        <f>'[1]Revenues'!N48</f>
        <v>135960.5</v>
      </c>
      <c r="E46" s="260"/>
      <c r="F46" s="260"/>
      <c r="G46" s="260"/>
      <c r="H46" s="260"/>
      <c r="I46" s="248"/>
    </row>
    <row r="47" spans="1:9" ht="12.75">
      <c r="A47" s="261" t="s">
        <v>72</v>
      </c>
      <c r="B47" s="247">
        <v>-4510</v>
      </c>
      <c r="C47" s="228">
        <v>-6310</v>
      </c>
      <c r="D47" s="259">
        <f>'[1]Revenues'!N49</f>
        <v>-5320</v>
      </c>
      <c r="E47" s="248"/>
      <c r="F47" s="248"/>
      <c r="G47" s="249"/>
      <c r="H47" s="248"/>
      <c r="I47" s="248"/>
    </row>
    <row r="48" spans="1:9" ht="12.75">
      <c r="A48" s="261" t="s">
        <v>17</v>
      </c>
      <c r="B48" s="226">
        <v>13375</v>
      </c>
      <c r="C48" s="228">
        <v>15025</v>
      </c>
      <c r="D48" s="259">
        <f>'[1]Revenues'!N50</f>
        <v>17660</v>
      </c>
      <c r="E48" s="229"/>
      <c r="F48" s="229"/>
      <c r="G48" s="230"/>
      <c r="H48" s="260"/>
      <c r="I48" s="248"/>
    </row>
    <row r="49" spans="1:9" ht="12.75">
      <c r="A49" s="262" t="s">
        <v>269</v>
      </c>
      <c r="B49" s="257">
        <v>9688</v>
      </c>
      <c r="C49" s="232">
        <v>8362</v>
      </c>
      <c r="D49" s="259">
        <f>'[1]Revenues'!N51</f>
        <v>8232</v>
      </c>
      <c r="E49" s="263"/>
      <c r="F49" s="236"/>
      <c r="G49" s="264"/>
      <c r="H49" s="260"/>
      <c r="I49" s="237"/>
    </row>
    <row r="50" spans="1:9" ht="12.75">
      <c r="A50" s="261" t="s">
        <v>178</v>
      </c>
      <c r="B50" s="226">
        <v>-26498</v>
      </c>
      <c r="C50" s="227">
        <v>-28174</v>
      </c>
      <c r="D50" s="259">
        <f>'[1]Revenues'!N52</f>
        <v>-24755.260000000006</v>
      </c>
      <c r="E50" s="229"/>
      <c r="F50" s="229"/>
      <c r="G50" s="230"/>
      <c r="H50" s="229"/>
      <c r="I50" s="248"/>
    </row>
    <row r="51" spans="1:9" ht="12.75">
      <c r="A51" s="295" t="s">
        <v>211</v>
      </c>
      <c r="B51" s="265"/>
      <c r="C51" s="266"/>
      <c r="D51" s="282" t="s">
        <v>129</v>
      </c>
      <c r="E51" s="267"/>
      <c r="F51" s="267"/>
      <c r="G51" s="268"/>
      <c r="H51" s="269"/>
      <c r="I51" s="292"/>
    </row>
    <row r="52" spans="1:9" ht="12.75">
      <c r="A52" s="270" t="s">
        <v>219</v>
      </c>
      <c r="B52" s="257">
        <v>0</v>
      </c>
      <c r="C52" s="257">
        <v>18235</v>
      </c>
      <c r="D52" s="259">
        <f>'[1]Revenues'!N54</f>
        <v>134246.33000000002</v>
      </c>
      <c r="E52" s="257"/>
      <c r="F52" s="257"/>
      <c r="G52" s="226"/>
      <c r="H52" s="263"/>
      <c r="I52" s="237"/>
    </row>
    <row r="53" spans="1:9" ht="12.75">
      <c r="A53" s="270" t="s">
        <v>17</v>
      </c>
      <c r="B53" s="257">
        <v>0</v>
      </c>
      <c r="C53" s="257">
        <v>300</v>
      </c>
      <c r="D53" s="259">
        <f>'[1]Revenues'!N55</f>
        <v>1950</v>
      </c>
      <c r="E53" s="257"/>
      <c r="F53" s="257"/>
      <c r="G53" s="235"/>
      <c r="H53" s="263"/>
      <c r="I53" s="237"/>
    </row>
    <row r="54" spans="1:9" ht="12.75">
      <c r="A54" s="270" t="s">
        <v>220</v>
      </c>
      <c r="B54" s="257">
        <v>0</v>
      </c>
      <c r="C54" s="257">
        <v>225</v>
      </c>
      <c r="D54" s="259">
        <f>'[1]Revenues'!N56</f>
        <v>2025.5</v>
      </c>
      <c r="E54" s="257"/>
      <c r="F54" s="257"/>
      <c r="G54" s="235"/>
      <c r="H54" s="263"/>
      <c r="I54" s="237"/>
    </row>
    <row r="55" spans="1:9" ht="12.75">
      <c r="A55" s="270" t="s">
        <v>221</v>
      </c>
      <c r="B55" s="257">
        <v>0</v>
      </c>
      <c r="C55" s="257">
        <v>0</v>
      </c>
      <c r="D55" s="259">
        <f>'[1]Revenues'!N57</f>
        <v>19916</v>
      </c>
      <c r="E55" s="257"/>
      <c r="F55" s="257"/>
      <c r="G55" s="226"/>
      <c r="H55" s="263"/>
      <c r="I55" s="237"/>
    </row>
    <row r="56" spans="1:9" ht="12.75">
      <c r="A56" s="271" t="s">
        <v>178</v>
      </c>
      <c r="B56" s="257">
        <v>0</v>
      </c>
      <c r="C56" s="257">
        <v>0</v>
      </c>
      <c r="D56" s="259">
        <f>'[1]Revenues'!N58</f>
        <v>-21564</v>
      </c>
      <c r="E56" s="257"/>
      <c r="F56" s="257"/>
      <c r="G56" s="235"/>
      <c r="H56" s="263"/>
      <c r="I56" s="237"/>
    </row>
    <row r="57" spans="1:9" ht="13.5" thickBot="1">
      <c r="A57" s="238" t="s">
        <v>73</v>
      </c>
      <c r="B57" s="272">
        <f>SUM(B36:B56)</f>
        <v>922213</v>
      </c>
      <c r="C57" s="272">
        <f aca="true" t="shared" si="2" ref="C57:I57">SUM(C36:C56)</f>
        <v>978137.0399999999</v>
      </c>
      <c r="D57" s="272">
        <f t="shared" si="2"/>
        <v>1334440.9400000002</v>
      </c>
      <c r="E57" s="272">
        <f t="shared" si="2"/>
        <v>0</v>
      </c>
      <c r="F57" s="272">
        <f t="shared" si="2"/>
        <v>0</v>
      </c>
      <c r="G57" s="272">
        <f t="shared" si="2"/>
        <v>0</v>
      </c>
      <c r="H57" s="272">
        <f t="shared" si="2"/>
        <v>0</v>
      </c>
      <c r="I57" s="240">
        <f t="shared" si="2"/>
        <v>0</v>
      </c>
    </row>
    <row r="58" spans="1:9" ht="15">
      <c r="A58" s="304" t="s">
        <v>88</v>
      </c>
      <c r="B58" s="302" t="s">
        <v>322</v>
      </c>
      <c r="C58" s="302" t="s">
        <v>323</v>
      </c>
      <c r="D58" s="302" t="s">
        <v>209</v>
      </c>
      <c r="E58" s="224" t="s">
        <v>11</v>
      </c>
      <c r="F58" s="224" t="s">
        <v>12</v>
      </c>
      <c r="G58" s="224" t="s">
        <v>13</v>
      </c>
      <c r="H58" s="224" t="s">
        <v>89</v>
      </c>
      <c r="I58" s="224" t="s">
        <v>15</v>
      </c>
    </row>
    <row r="59" spans="1:9" ht="12.75">
      <c r="A59" s="234" t="s">
        <v>88</v>
      </c>
      <c r="B59" s="235">
        <v>589</v>
      </c>
      <c r="C59" s="232">
        <v>5</v>
      </c>
      <c r="D59" s="231">
        <f>'[1]Revenues'!$N$61</f>
        <v>40</v>
      </c>
      <c r="E59" s="236"/>
      <c r="F59" s="237"/>
      <c r="G59" s="237"/>
      <c r="H59" s="237"/>
      <c r="I59" s="237"/>
    </row>
    <row r="60" spans="1:9" ht="12.75">
      <c r="A60" s="225" t="s">
        <v>91</v>
      </c>
      <c r="B60" s="226">
        <v>50</v>
      </c>
      <c r="C60" s="227">
        <v>509</v>
      </c>
      <c r="D60" s="231">
        <f>'[1]Revenues'!$N$62</f>
        <v>1041.84</v>
      </c>
      <c r="E60" s="229"/>
      <c r="F60" s="230"/>
      <c r="G60" s="230"/>
      <c r="H60" s="230"/>
      <c r="I60" s="230"/>
    </row>
    <row r="61" spans="1:9" ht="13.5" thickBot="1">
      <c r="A61" s="238" t="s">
        <v>92</v>
      </c>
      <c r="B61" s="272">
        <f aca="true" t="shared" si="3" ref="B61:I61">SUM(B59:B60)</f>
        <v>639</v>
      </c>
      <c r="C61" s="272">
        <f t="shared" si="3"/>
        <v>514</v>
      </c>
      <c r="D61" s="272">
        <f t="shared" si="3"/>
        <v>1081.84</v>
      </c>
      <c r="E61" s="272">
        <f t="shared" si="3"/>
        <v>0</v>
      </c>
      <c r="F61" s="272">
        <f t="shared" si="3"/>
        <v>0</v>
      </c>
      <c r="G61" s="272">
        <f t="shared" si="3"/>
        <v>0</v>
      </c>
      <c r="H61" s="272">
        <f t="shared" si="3"/>
        <v>0</v>
      </c>
      <c r="I61" s="240">
        <f t="shared" si="3"/>
        <v>0</v>
      </c>
    </row>
    <row r="62" spans="1:9" ht="15.75" thickBot="1">
      <c r="A62" s="305" t="s">
        <v>29</v>
      </c>
      <c r="B62" s="306">
        <f aca="true" t="shared" si="4" ref="B62:I62">SUM(B18,B33,B57,B60,B59)</f>
        <v>3003195.12</v>
      </c>
      <c r="C62" s="306">
        <f t="shared" si="4"/>
        <v>3289806.75</v>
      </c>
      <c r="D62" s="306">
        <f t="shared" si="4"/>
        <v>3868918.8499999996</v>
      </c>
      <c r="E62" s="274">
        <f t="shared" si="4"/>
        <v>0</v>
      </c>
      <c r="F62" s="273">
        <f t="shared" si="4"/>
        <v>0</v>
      </c>
      <c r="G62" s="273">
        <f t="shared" si="4"/>
        <v>0</v>
      </c>
      <c r="H62" s="273">
        <f t="shared" si="4"/>
        <v>0</v>
      </c>
      <c r="I62" s="321">
        <f t="shared" si="4"/>
        <v>0</v>
      </c>
    </row>
    <row r="63" spans="1:9" ht="15">
      <c r="A63" s="307" t="s">
        <v>310</v>
      </c>
      <c r="B63" s="302" t="s">
        <v>322</v>
      </c>
      <c r="C63" s="302" t="s">
        <v>323</v>
      </c>
      <c r="D63" s="302" t="s">
        <v>209</v>
      </c>
      <c r="E63" s="245" t="s">
        <v>11</v>
      </c>
      <c r="F63" s="245" t="s">
        <v>12</v>
      </c>
      <c r="G63" s="245" t="s">
        <v>13</v>
      </c>
      <c r="H63" s="245" t="s">
        <v>89</v>
      </c>
      <c r="I63" s="245" t="s">
        <v>15</v>
      </c>
    </row>
    <row r="64" spans="1:9" ht="12.75">
      <c r="A64" s="228" t="s">
        <v>311</v>
      </c>
      <c r="B64" s="247">
        <v>20896</v>
      </c>
      <c r="C64" s="228">
        <v>512</v>
      </c>
      <c r="D64" s="228">
        <f>'[1]Revenues'!$N66</f>
        <v>500</v>
      </c>
      <c r="E64" s="247"/>
      <c r="F64" s="247"/>
      <c r="G64" s="247"/>
      <c r="H64" s="247"/>
      <c r="I64" s="248"/>
    </row>
    <row r="65" spans="1:9" ht="12.75">
      <c r="A65" s="275" t="s">
        <v>312</v>
      </c>
      <c r="B65" s="259">
        <v>1603850</v>
      </c>
      <c r="C65" s="275">
        <v>1722.3600000000001</v>
      </c>
      <c r="D65" s="228">
        <f>'[1]Revenues'!$N67</f>
        <v>200</v>
      </c>
      <c r="E65" s="259"/>
      <c r="F65" s="275"/>
      <c r="G65" s="259"/>
      <c r="H65" s="275"/>
      <c r="I65" s="322"/>
    </row>
    <row r="66" spans="1:9" ht="12.75">
      <c r="A66" s="228" t="s">
        <v>313</v>
      </c>
      <c r="B66" s="247">
        <v>187314.71</v>
      </c>
      <c r="C66" s="228">
        <v>27549.38</v>
      </c>
      <c r="D66" s="228">
        <f>'[1]Revenues'!$N68</f>
        <v>32450.19</v>
      </c>
      <c r="E66" s="247"/>
      <c r="F66" s="228"/>
      <c r="G66" s="247"/>
      <c r="H66" s="228"/>
      <c r="I66" s="249"/>
    </row>
    <row r="67" spans="1:9" ht="12.75">
      <c r="A67" s="228" t="s">
        <v>314</v>
      </c>
      <c r="B67" s="247">
        <v>51055.26</v>
      </c>
      <c r="C67" s="228">
        <v>33898.75</v>
      </c>
      <c r="D67" s="228">
        <f>'[1]Revenues'!$N69</f>
        <v>0</v>
      </c>
      <c r="E67" s="247"/>
      <c r="F67" s="228"/>
      <c r="G67" s="247"/>
      <c r="H67" s="228"/>
      <c r="I67" s="249"/>
    </row>
    <row r="68" spans="1:9" ht="12.75">
      <c r="A68" s="228" t="s">
        <v>315</v>
      </c>
      <c r="B68" s="247">
        <v>111500</v>
      </c>
      <c r="C68" s="228">
        <v>260000</v>
      </c>
      <c r="D68" s="228">
        <f>'[1]Revenues'!$N70</f>
        <v>500</v>
      </c>
      <c r="E68" s="247"/>
      <c r="F68" s="228"/>
      <c r="G68" s="247"/>
      <c r="H68" s="228"/>
      <c r="I68" s="249"/>
    </row>
    <row r="69" spans="1:9" ht="12.75">
      <c r="A69" s="228" t="s">
        <v>316</v>
      </c>
      <c r="B69" s="247">
        <v>700</v>
      </c>
      <c r="C69" s="319">
        <v>18900</v>
      </c>
      <c r="D69" s="228">
        <f>'[1]Revenues'!$N71</f>
        <v>1125</v>
      </c>
      <c r="E69" s="247"/>
      <c r="F69" s="228"/>
      <c r="G69" s="247"/>
      <c r="H69" s="228"/>
      <c r="I69" s="249"/>
    </row>
    <row r="70" spans="1:9" ht="12.75">
      <c r="A70" s="228" t="s">
        <v>317</v>
      </c>
      <c r="B70" s="247">
        <v>423</v>
      </c>
      <c r="C70" s="228">
        <v>12130</v>
      </c>
      <c r="D70" s="228">
        <f>'[1]Revenues'!$N72</f>
        <v>0</v>
      </c>
      <c r="E70" s="247"/>
      <c r="F70" s="228"/>
      <c r="G70" s="247"/>
      <c r="H70" s="228"/>
      <c r="I70" s="249"/>
    </row>
    <row r="71" spans="1:9" ht="12.75">
      <c r="A71" s="228" t="s">
        <v>318</v>
      </c>
      <c r="B71" s="247">
        <v>110000</v>
      </c>
      <c r="C71" s="319">
        <v>5015</v>
      </c>
      <c r="D71" s="228">
        <f>'[1]Revenues'!$N73</f>
        <v>9611.779999999999</v>
      </c>
      <c r="E71" s="247"/>
      <c r="F71" s="228"/>
      <c r="G71" s="247"/>
      <c r="H71" s="228"/>
      <c r="I71" s="249"/>
    </row>
    <row r="72" spans="1:9" ht="12.75">
      <c r="A72" s="228" t="s">
        <v>319</v>
      </c>
      <c r="B72" s="247">
        <v>0</v>
      </c>
      <c r="C72" s="228">
        <v>0</v>
      </c>
      <c r="D72" s="228">
        <f>'[1]Revenues'!$N74</f>
        <v>0</v>
      </c>
      <c r="E72" s="247"/>
      <c r="F72" s="228"/>
      <c r="G72" s="247"/>
      <c r="H72" s="228"/>
      <c r="I72" s="249"/>
    </row>
    <row r="73" spans="1:9" ht="12.75">
      <c r="A73" s="228" t="s">
        <v>320</v>
      </c>
      <c r="B73" s="247">
        <v>110.67</v>
      </c>
      <c r="C73" s="228">
        <v>735.61</v>
      </c>
      <c r="D73" s="228">
        <f>'[1]Revenues'!$N75</f>
        <v>479.36000000000007</v>
      </c>
      <c r="E73" s="247"/>
      <c r="F73" s="228"/>
      <c r="G73" s="247"/>
      <c r="H73" s="228"/>
      <c r="I73" s="249"/>
    </row>
    <row r="74" spans="1:9" ht="12.75">
      <c r="A74" s="227" t="s">
        <v>321</v>
      </c>
      <c r="B74" s="247">
        <v>37585.95</v>
      </c>
      <c r="C74" s="228">
        <v>30418.36</v>
      </c>
      <c r="D74" s="228">
        <f>'[1]Revenues'!$N76</f>
        <v>212</v>
      </c>
      <c r="E74" s="247"/>
      <c r="F74" s="228"/>
      <c r="G74" s="247"/>
      <c r="H74" s="228"/>
      <c r="I74" s="249"/>
    </row>
    <row r="75" spans="1:9" ht="12.75">
      <c r="A75" s="228" t="s">
        <v>357</v>
      </c>
      <c r="B75" s="247">
        <v>449.56999999999243</v>
      </c>
      <c r="C75" s="228">
        <v>-6142.369999999995</v>
      </c>
      <c r="D75" s="228">
        <f>'[1]Revenues'!$N77</f>
        <v>17263</v>
      </c>
      <c r="E75" s="247"/>
      <c r="F75" s="228"/>
      <c r="G75" s="247"/>
      <c r="H75" s="228"/>
      <c r="I75" s="249"/>
    </row>
    <row r="76" spans="1:9" ht="12.75">
      <c r="A76" s="228" t="s">
        <v>359</v>
      </c>
      <c r="B76" s="247"/>
      <c r="C76" s="228">
        <v>-9772</v>
      </c>
      <c r="D76" s="228"/>
      <c r="E76" s="247"/>
      <c r="F76" s="228"/>
      <c r="G76" s="247"/>
      <c r="H76" s="228"/>
      <c r="I76" s="249"/>
    </row>
    <row r="77" spans="1:9" ht="15">
      <c r="A77" s="308" t="s">
        <v>33</v>
      </c>
      <c r="B77" s="309">
        <f aca="true" t="shared" si="5" ref="B77:I77">SUM(B62:B75)</f>
        <v>5127080.28</v>
      </c>
      <c r="C77" s="309">
        <f>SUM(C62:C76)</f>
        <v>3664773.8399999994</v>
      </c>
      <c r="D77" s="309">
        <f t="shared" si="5"/>
        <v>3931260.1799999992</v>
      </c>
      <c r="E77" s="276">
        <f t="shared" si="5"/>
        <v>0</v>
      </c>
      <c r="F77" s="276">
        <f t="shared" si="5"/>
        <v>0</v>
      </c>
      <c r="G77" s="276">
        <f t="shared" si="5"/>
        <v>0</v>
      </c>
      <c r="H77" s="276">
        <f t="shared" si="5"/>
        <v>0</v>
      </c>
      <c r="I77" s="323">
        <f t="shared" si="5"/>
        <v>0</v>
      </c>
    </row>
    <row r="78" spans="1:12" s="22" customFormat="1" ht="17.25" customHeight="1">
      <c r="A78" s="317"/>
      <c r="B78" s="315"/>
      <c r="C78" s="317"/>
      <c r="D78" s="213"/>
      <c r="E78" s="316"/>
      <c r="F78" s="213"/>
      <c r="G78" s="213"/>
      <c r="H78" s="213"/>
      <c r="I78" s="213"/>
      <c r="K78" s="350"/>
      <c r="L78" s="152"/>
    </row>
    <row r="79" spans="1:12" s="300" customFormat="1" ht="7.5" customHeight="1">
      <c r="A79" s="296"/>
      <c r="B79" s="297"/>
      <c r="C79" s="296"/>
      <c r="D79" s="298"/>
      <c r="E79" s="299"/>
      <c r="F79" s="298"/>
      <c r="G79" s="298"/>
      <c r="H79" s="298"/>
      <c r="I79" s="298"/>
      <c r="K79" s="351"/>
      <c r="L79" s="412"/>
    </row>
    <row r="80" spans="1:9" ht="15">
      <c r="A80" s="283" t="s">
        <v>69</v>
      </c>
      <c r="B80" s="220"/>
      <c r="C80" s="220"/>
      <c r="D80" s="219"/>
      <c r="E80" s="277"/>
      <c r="F80" s="277"/>
      <c r="G80" s="277"/>
      <c r="H80" s="277"/>
      <c r="I80" s="277"/>
    </row>
    <row r="81" spans="1:9" ht="15.75" thickBot="1">
      <c r="A81" s="283" t="s">
        <v>358</v>
      </c>
      <c r="B81" s="220"/>
      <c r="C81" s="220"/>
      <c r="D81" s="219"/>
      <c r="E81" s="278"/>
      <c r="F81" s="277"/>
      <c r="G81" s="277"/>
      <c r="H81" s="277"/>
      <c r="I81" s="277"/>
    </row>
    <row r="82" spans="1:14" ht="17.25">
      <c r="A82" s="310" t="s">
        <v>193</v>
      </c>
      <c r="B82" s="302" t="s">
        <v>322</v>
      </c>
      <c r="C82" s="302" t="s">
        <v>323</v>
      </c>
      <c r="D82" s="302" t="s">
        <v>209</v>
      </c>
      <c r="E82" s="353"/>
      <c r="F82" s="354"/>
      <c r="G82" s="354"/>
      <c r="H82" s="354"/>
      <c r="I82" s="354"/>
      <c r="J82" s="405" t="s">
        <v>360</v>
      </c>
      <c r="K82" s="405" t="s">
        <v>361</v>
      </c>
      <c r="L82" s="413" t="s">
        <v>375</v>
      </c>
      <c r="M82" s="355" t="s">
        <v>374</v>
      </c>
      <c r="N82" s="356" t="s">
        <v>105</v>
      </c>
    </row>
    <row r="83" spans="1:14" ht="12.75">
      <c r="A83" s="284" t="s">
        <v>106</v>
      </c>
      <c r="B83" s="259">
        <v>12219.51</v>
      </c>
      <c r="C83" s="259">
        <v>25755.9</v>
      </c>
      <c r="D83" s="259">
        <f>'[1]Expenses'!$N6</f>
        <v>24911.22</v>
      </c>
      <c r="E83" s="357"/>
      <c r="F83" s="358"/>
      <c r="G83" s="358"/>
      <c r="H83" s="358"/>
      <c r="I83" s="358"/>
      <c r="J83" s="332">
        <f>L83/B83</f>
        <v>0.7340318883490419</v>
      </c>
      <c r="K83" s="332">
        <f aca="true" t="shared" si="6" ref="K83:K95">M83/C83</f>
        <v>0.9568770650608209</v>
      </c>
      <c r="L83" s="325">
        <v>8969.51</v>
      </c>
      <c r="M83" s="337">
        <f>SUM('[2]Expenses'!$B6:J6)</f>
        <v>24645.23</v>
      </c>
      <c r="N83" s="359" t="s">
        <v>106</v>
      </c>
    </row>
    <row r="84" spans="1:14" ht="12.75">
      <c r="A84" s="285" t="s">
        <v>107</v>
      </c>
      <c r="B84" s="227">
        <v>15900.39</v>
      </c>
      <c r="C84" s="226">
        <v>18486.03</v>
      </c>
      <c r="D84" s="259">
        <f>'[1]Expenses'!$N7</f>
        <v>17448.600000000002</v>
      </c>
      <c r="E84" s="357"/>
      <c r="F84" s="358"/>
      <c r="G84" s="358"/>
      <c r="H84" s="358"/>
      <c r="I84" s="358"/>
      <c r="J84" s="332">
        <f aca="true" t="shared" si="7" ref="J84:J94">L84/B84</f>
        <v>1</v>
      </c>
      <c r="K84" s="332">
        <f t="shared" si="6"/>
        <v>0.976609363935902</v>
      </c>
      <c r="L84" s="325">
        <v>15900.39</v>
      </c>
      <c r="M84" s="337">
        <f>SUM('[2]Expenses'!$B7:J7)</f>
        <v>18053.63</v>
      </c>
      <c r="N84" s="360" t="s">
        <v>107</v>
      </c>
    </row>
    <row r="85" spans="1:14" ht="12.75">
      <c r="A85" s="286" t="s">
        <v>134</v>
      </c>
      <c r="B85" s="232">
        <v>1796.3700000000001</v>
      </c>
      <c r="C85" s="235">
        <v>2072.89</v>
      </c>
      <c r="D85" s="259">
        <f>'[1]Expenses'!$N8</f>
        <v>2772.35</v>
      </c>
      <c r="E85" s="357"/>
      <c r="F85" s="358"/>
      <c r="G85" s="358"/>
      <c r="H85" s="358"/>
      <c r="I85" s="358"/>
      <c r="J85" s="332">
        <f t="shared" si="7"/>
        <v>1</v>
      </c>
      <c r="K85" s="332">
        <f t="shared" si="6"/>
        <v>1</v>
      </c>
      <c r="L85" s="325">
        <v>1796.3700000000001</v>
      </c>
      <c r="M85" s="337">
        <f>SUM('[2]Expenses'!$B8:J8)</f>
        <v>2072.89</v>
      </c>
      <c r="N85" s="361" t="s">
        <v>134</v>
      </c>
    </row>
    <row r="86" spans="1:14" ht="12.75">
      <c r="A86" s="286" t="s">
        <v>332</v>
      </c>
      <c r="B86" s="232">
        <v>399</v>
      </c>
      <c r="C86" s="257">
        <v>5314.5</v>
      </c>
      <c r="D86" s="259">
        <f>'[1]Expenses'!$N9</f>
        <v>6025.66</v>
      </c>
      <c r="E86" s="357"/>
      <c r="F86" s="358"/>
      <c r="G86" s="358"/>
      <c r="H86" s="358"/>
      <c r="I86" s="358"/>
      <c r="J86" s="332">
        <f t="shared" si="7"/>
        <v>1</v>
      </c>
      <c r="K86" s="332">
        <f t="shared" si="6"/>
        <v>1</v>
      </c>
      <c r="L86" s="325">
        <v>399</v>
      </c>
      <c r="M86" s="337">
        <f>SUM('[2]Expenses'!$B9:J9)</f>
        <v>5314.5</v>
      </c>
      <c r="N86" s="361" t="s">
        <v>332</v>
      </c>
    </row>
    <row r="87" spans="1:14" ht="12.75">
      <c r="A87" s="286" t="s">
        <v>187</v>
      </c>
      <c r="B87" s="232">
        <v>1302.19</v>
      </c>
      <c r="C87" s="257">
        <v>1050.6</v>
      </c>
      <c r="D87" s="259">
        <f>'[1]Expenses'!$N10</f>
        <v>5109.64</v>
      </c>
      <c r="E87" s="357"/>
      <c r="F87" s="358"/>
      <c r="G87" s="358"/>
      <c r="H87" s="358"/>
      <c r="I87" s="358"/>
      <c r="J87" s="332">
        <f t="shared" si="7"/>
        <v>1</v>
      </c>
      <c r="K87" s="332">
        <f t="shared" si="6"/>
        <v>1</v>
      </c>
      <c r="L87" s="325">
        <v>1302.19</v>
      </c>
      <c r="M87" s="337">
        <f>SUM('[2]Expenses'!$B10:J10)</f>
        <v>1050.6</v>
      </c>
      <c r="N87" s="361" t="s">
        <v>187</v>
      </c>
    </row>
    <row r="88" spans="1:14" ht="12.75">
      <c r="A88" s="286" t="s">
        <v>143</v>
      </c>
      <c r="B88" s="232">
        <v>8003.42</v>
      </c>
      <c r="C88" s="257">
        <v>7761.15</v>
      </c>
      <c r="D88" s="259">
        <f>'[1]Expenses'!$N11</f>
        <v>3065.74</v>
      </c>
      <c r="E88" s="357"/>
      <c r="F88" s="358"/>
      <c r="G88" s="358"/>
      <c r="H88" s="358"/>
      <c r="I88" s="358"/>
      <c r="J88" s="332">
        <f t="shared" si="7"/>
        <v>0.9508597574536886</v>
      </c>
      <c r="K88" s="332">
        <f t="shared" si="6"/>
        <v>0.9042783608099315</v>
      </c>
      <c r="L88" s="325">
        <v>7610.13</v>
      </c>
      <c r="M88" s="337">
        <f>SUM('[2]Expenses'!$B11:J11)</f>
        <v>7018.24</v>
      </c>
      <c r="N88" s="361" t="s">
        <v>143</v>
      </c>
    </row>
    <row r="89" spans="1:15" ht="12.75">
      <c r="A89" s="286" t="s">
        <v>333</v>
      </c>
      <c r="B89" s="232">
        <v>5221.75</v>
      </c>
      <c r="C89" s="257">
        <v>6606.4</v>
      </c>
      <c r="D89" s="259">
        <f>'[1]Expenses'!$N12</f>
        <v>5579.07</v>
      </c>
      <c r="E89" s="357"/>
      <c r="F89" s="358"/>
      <c r="G89" s="358"/>
      <c r="H89" s="358"/>
      <c r="I89" s="358"/>
      <c r="J89" s="332">
        <f t="shared" si="7"/>
        <v>0.626818595298511</v>
      </c>
      <c r="K89" s="332">
        <f t="shared" si="6"/>
        <v>0.8138744248001938</v>
      </c>
      <c r="L89" s="325">
        <v>3273.0899999999997</v>
      </c>
      <c r="M89" s="337">
        <f>SUM('[2]Expenses'!$B12:J12)</f>
        <v>5376.78</v>
      </c>
      <c r="N89" s="361" t="s">
        <v>333</v>
      </c>
      <c r="O89" s="8" t="s">
        <v>377</v>
      </c>
    </row>
    <row r="90" spans="1:14" ht="12.75">
      <c r="A90" s="286" t="s">
        <v>334</v>
      </c>
      <c r="B90" s="232">
        <v>120831</v>
      </c>
      <c r="C90" s="257">
        <v>174134.47</v>
      </c>
      <c r="D90" s="259">
        <f>'[1]Expenses'!$N13</f>
        <v>187947.89</v>
      </c>
      <c r="E90" s="357"/>
      <c r="F90" s="358"/>
      <c r="G90" s="358"/>
      <c r="H90" s="358"/>
      <c r="I90" s="358"/>
      <c r="J90" s="332">
        <f t="shared" si="7"/>
        <v>0.6371482483799688</v>
      </c>
      <c r="K90" s="332">
        <f t="shared" si="6"/>
        <v>0.6697839319234152</v>
      </c>
      <c r="L90" s="406">
        <v>76987.26000000001</v>
      </c>
      <c r="M90" s="338">
        <f>SUM('[2]Expenses'!$B13:J13)</f>
        <v>116632.47</v>
      </c>
      <c r="N90" s="361" t="s">
        <v>334</v>
      </c>
    </row>
    <row r="91" spans="1:14" ht="12.75">
      <c r="A91" s="287" t="s">
        <v>198</v>
      </c>
      <c r="B91" s="232">
        <v>101446.4</v>
      </c>
      <c r="C91" s="235">
        <v>110298.86</v>
      </c>
      <c r="D91" s="259">
        <f>'[1]Expenses'!$N14</f>
        <v>104398.77</v>
      </c>
      <c r="E91" s="357"/>
      <c r="F91" s="358"/>
      <c r="G91" s="358"/>
      <c r="H91" s="358"/>
      <c r="I91" s="358"/>
      <c r="J91" s="332">
        <f t="shared" si="7"/>
        <v>0.7760162016592013</v>
      </c>
      <c r="K91" s="332">
        <f t="shared" si="6"/>
        <v>0.7121275777464972</v>
      </c>
      <c r="L91" s="406">
        <v>78724.04999999999</v>
      </c>
      <c r="M91" s="338">
        <f>SUM('[2]Expenses'!$B14:J14)</f>
        <v>78546.86</v>
      </c>
      <c r="N91" s="362" t="s">
        <v>362</v>
      </c>
    </row>
    <row r="92" spans="1:14" ht="12.75">
      <c r="A92" s="287" t="s">
        <v>199</v>
      </c>
      <c r="B92" s="235">
        <v>3926.44</v>
      </c>
      <c r="C92" s="235">
        <v>4409.6900000000005</v>
      </c>
      <c r="D92" s="259">
        <f>'[1]Expenses'!$N15</f>
        <v>3895.13</v>
      </c>
      <c r="E92" s="357"/>
      <c r="F92" s="358"/>
      <c r="G92" s="358"/>
      <c r="H92" s="358"/>
      <c r="I92" s="358"/>
      <c r="J92" s="332">
        <f t="shared" si="7"/>
        <v>1.090198755106407</v>
      </c>
      <c r="K92" s="332">
        <f t="shared" si="6"/>
        <v>0.8157353464756025</v>
      </c>
      <c r="L92" s="406">
        <v>4280.6</v>
      </c>
      <c r="M92" s="338">
        <f>SUM('[2]Expenses'!$B15:J15)</f>
        <v>3597.1400000000003</v>
      </c>
      <c r="N92" s="362" t="s">
        <v>363</v>
      </c>
    </row>
    <row r="93" spans="1:14" ht="12.75">
      <c r="A93" s="287" t="s">
        <v>200</v>
      </c>
      <c r="B93" s="235">
        <v>7094.429999999999</v>
      </c>
      <c r="C93" s="235">
        <v>8225.289999999999</v>
      </c>
      <c r="D93" s="259">
        <f>'[1]Expenses'!$N16</f>
        <v>8180.866</v>
      </c>
      <c r="E93" s="357"/>
      <c r="F93" s="358"/>
      <c r="G93" s="358"/>
      <c r="H93" s="358"/>
      <c r="I93" s="358"/>
      <c r="J93" s="332">
        <f t="shared" si="7"/>
        <v>0.7573392083648721</v>
      </c>
      <c r="K93" s="332">
        <f t="shared" si="6"/>
        <v>0.7111420995490737</v>
      </c>
      <c r="L93" s="406">
        <v>5372.889999999999</v>
      </c>
      <c r="M93" s="338">
        <f>SUM('[2]Expenses'!$B16:J16)</f>
        <v>5849.349999999999</v>
      </c>
      <c r="N93" s="362" t="s">
        <v>364</v>
      </c>
    </row>
    <row r="94" spans="1:14" ht="12.75">
      <c r="A94" s="287" t="s">
        <v>201</v>
      </c>
      <c r="B94" s="235">
        <v>1870.3586</v>
      </c>
      <c r="C94" s="235">
        <v>1576.9135</v>
      </c>
      <c r="D94" s="259">
        <f>'[1]Expenses'!$N17</f>
        <v>13965.1224</v>
      </c>
      <c r="E94" s="357"/>
      <c r="F94" s="358"/>
      <c r="G94" s="358"/>
      <c r="H94" s="358"/>
      <c r="I94" s="358"/>
      <c r="J94" s="332">
        <f t="shared" si="7"/>
        <v>0.8059991811195991</v>
      </c>
      <c r="K94" s="332">
        <f t="shared" si="6"/>
        <v>0.8115321480854846</v>
      </c>
      <c r="L94" s="406">
        <v>1507.5075</v>
      </c>
      <c r="M94" s="338">
        <f>SUM('[2]Expenses'!$B17:J17)</f>
        <v>1279.716</v>
      </c>
      <c r="N94" s="362" t="s">
        <v>365</v>
      </c>
    </row>
    <row r="95" spans="1:14" s="1" customFormat="1" ht="13.5" thickBot="1">
      <c r="A95" s="293" t="s">
        <v>108</v>
      </c>
      <c r="B95" s="294">
        <f>SUM(B83:B94)</f>
        <v>280011.2586</v>
      </c>
      <c r="C95" s="294">
        <f>SUM(C83:C94)</f>
        <v>365692.6935</v>
      </c>
      <c r="D95" s="294">
        <f>SUM(D83:D94)</f>
        <v>383300.0584</v>
      </c>
      <c r="E95" s="408"/>
      <c r="F95" s="409"/>
      <c r="G95" s="409"/>
      <c r="H95" s="409"/>
      <c r="I95" s="409"/>
      <c r="J95" s="410">
        <f>L95/B95</f>
        <v>0.7361239277683814</v>
      </c>
      <c r="K95" s="410">
        <f t="shared" si="6"/>
        <v>0.7367864077929684</v>
      </c>
      <c r="L95" s="411">
        <f>SUM(L83:L94)</f>
        <v>206122.9875</v>
      </c>
      <c r="M95" s="363">
        <f>SUM(M83:M94)</f>
        <v>269437.406</v>
      </c>
      <c r="N95" s="364" t="s">
        <v>108</v>
      </c>
    </row>
    <row r="96" spans="1:14" ht="17.25">
      <c r="A96" s="310" t="s">
        <v>93</v>
      </c>
      <c r="B96" s="302" t="s">
        <v>322</v>
      </c>
      <c r="C96" s="302" t="s">
        <v>323</v>
      </c>
      <c r="D96" s="302" t="s">
        <v>209</v>
      </c>
      <c r="E96" s="353"/>
      <c r="F96" s="354"/>
      <c r="G96" s="354"/>
      <c r="H96" s="354"/>
      <c r="I96" s="354"/>
      <c r="J96" s="405" t="s">
        <v>360</v>
      </c>
      <c r="K96" s="405" t="s">
        <v>361</v>
      </c>
      <c r="L96" s="413" t="s">
        <v>375</v>
      </c>
      <c r="M96" s="355" t="s">
        <v>374</v>
      </c>
      <c r="N96" s="356" t="s">
        <v>93</v>
      </c>
    </row>
    <row r="97" spans="1:14" ht="12.75">
      <c r="A97" s="288" t="s">
        <v>26</v>
      </c>
      <c r="B97" s="414">
        <v>1310.5</v>
      </c>
      <c r="C97" s="247">
        <v>1330.34</v>
      </c>
      <c r="D97" s="228">
        <f>'[1]Expenses'!$N20</f>
        <v>1254.6000000000001</v>
      </c>
      <c r="E97" s="357"/>
      <c r="F97" s="358"/>
      <c r="G97" s="358"/>
      <c r="H97" s="358"/>
      <c r="I97" s="358"/>
      <c r="J97" s="332">
        <f>L97/B97</f>
        <v>0.741205646699733</v>
      </c>
      <c r="K97" s="332">
        <f aca="true" t="shared" si="8" ref="K97:K110">M97/C97</f>
        <v>0.9241547273629299</v>
      </c>
      <c r="L97" s="414">
        <v>971.35</v>
      </c>
      <c r="M97" s="339">
        <f>SUM('[2]Expenses'!$B20:J20)</f>
        <v>1229.44</v>
      </c>
      <c r="N97" s="365" t="s">
        <v>26</v>
      </c>
    </row>
    <row r="98" spans="1:15" ht="12.75">
      <c r="A98" s="287" t="s">
        <v>36</v>
      </c>
      <c r="B98" s="414">
        <v>6316.2</v>
      </c>
      <c r="C98" s="257">
        <v>2354.3500000000004</v>
      </c>
      <c r="D98" s="228">
        <f>'[1]Expenses'!$N21</f>
        <v>3179.7799999999997</v>
      </c>
      <c r="E98" s="357"/>
      <c r="F98" s="358"/>
      <c r="G98" s="358"/>
      <c r="H98" s="358"/>
      <c r="I98" s="358"/>
      <c r="J98" s="332">
        <f aca="true" t="shared" si="9" ref="J98:J122">L98/B98</f>
        <v>0.39032804534371934</v>
      </c>
      <c r="K98" s="332">
        <f t="shared" si="8"/>
        <v>0.8964215176163272</v>
      </c>
      <c r="L98" s="414">
        <v>2465.39</v>
      </c>
      <c r="M98" s="340">
        <f>SUM('[2]Expenses'!$B21:J21)</f>
        <v>2110.4900000000002</v>
      </c>
      <c r="N98" s="362" t="s">
        <v>36</v>
      </c>
      <c r="O98" s="8" t="s">
        <v>378</v>
      </c>
    </row>
    <row r="99" spans="1:14" ht="12.75">
      <c r="A99" s="288" t="s">
        <v>40</v>
      </c>
      <c r="B99" s="414">
        <v>1350.79</v>
      </c>
      <c r="C99" s="247">
        <v>1858.0800000000002</v>
      </c>
      <c r="D99" s="228">
        <f>'[1]Expenses'!$N22</f>
        <v>1258.62</v>
      </c>
      <c r="E99" s="357"/>
      <c r="F99" s="358"/>
      <c r="G99" s="358"/>
      <c r="H99" s="358"/>
      <c r="I99" s="358"/>
      <c r="J99" s="332">
        <f t="shared" si="9"/>
        <v>0.6893521568859704</v>
      </c>
      <c r="K99" s="332">
        <f t="shared" si="8"/>
        <v>0.9650015069318867</v>
      </c>
      <c r="L99" s="414">
        <v>931.17</v>
      </c>
      <c r="M99" s="339">
        <f>SUM('[2]Expenses'!$B22:J22)</f>
        <v>1793.0500000000002</v>
      </c>
      <c r="N99" s="365" t="s">
        <v>40</v>
      </c>
    </row>
    <row r="100" spans="1:14" ht="12.75">
      <c r="A100" s="289" t="s">
        <v>41</v>
      </c>
      <c r="B100" s="414">
        <v>-200</v>
      </c>
      <c r="C100" s="247">
        <v>3199.0400000000004</v>
      </c>
      <c r="D100" s="228">
        <f>'[1]Expenses'!$N23</f>
        <v>5428.620000000001</v>
      </c>
      <c r="E100" s="357"/>
      <c r="F100" s="358"/>
      <c r="G100" s="358"/>
      <c r="H100" s="358"/>
      <c r="I100" s="358"/>
      <c r="J100" s="332">
        <f t="shared" si="9"/>
        <v>0.8</v>
      </c>
      <c r="K100" s="332">
        <f t="shared" si="8"/>
        <v>0.5659572871861558</v>
      </c>
      <c r="L100" s="414">
        <v>-160</v>
      </c>
      <c r="M100" s="337">
        <f>SUM('[2]Expenses'!$B24:J24)</f>
        <v>1810.5200000000002</v>
      </c>
      <c r="N100" s="366" t="s">
        <v>41</v>
      </c>
    </row>
    <row r="101" spans="1:14" ht="12.75">
      <c r="A101" s="289" t="s">
        <v>42</v>
      </c>
      <c r="B101" s="414">
        <v>4394.179999999999</v>
      </c>
      <c r="C101" s="247">
        <v>9239.72</v>
      </c>
      <c r="D101" s="228">
        <f>'[1]Expenses'!$N24</f>
        <v>3245.229999999999</v>
      </c>
      <c r="E101" s="357"/>
      <c r="F101" s="358"/>
      <c r="G101" s="358"/>
      <c r="H101" s="358"/>
      <c r="I101" s="358"/>
      <c r="J101" s="332">
        <f t="shared" si="9"/>
        <v>0.7733365497089332</v>
      </c>
      <c r="K101" s="332">
        <f t="shared" si="8"/>
        <v>0.7465182927621183</v>
      </c>
      <c r="L101" s="414">
        <v>3398.1799999999994</v>
      </c>
      <c r="M101" s="338">
        <f>SUM('[2]Expenses'!$B25:J25)</f>
        <v>6897.62</v>
      </c>
      <c r="N101" s="367" t="s">
        <v>42</v>
      </c>
    </row>
    <row r="102" spans="1:14" ht="12.75">
      <c r="A102" s="289" t="s">
        <v>112</v>
      </c>
      <c r="B102" s="414">
        <v>15142.06</v>
      </c>
      <c r="C102" s="247">
        <v>19000.63</v>
      </c>
      <c r="D102" s="228">
        <f>'[1]Expenses'!$N25</f>
        <v>23168.5</v>
      </c>
      <c r="E102" s="357"/>
      <c r="F102" s="358"/>
      <c r="G102" s="358"/>
      <c r="H102" s="358"/>
      <c r="I102" s="358"/>
      <c r="J102" s="332">
        <f t="shared" si="9"/>
        <v>0.7774417747651244</v>
      </c>
      <c r="K102" s="332">
        <f t="shared" si="8"/>
        <v>0.6214220265328044</v>
      </c>
      <c r="L102" s="414">
        <v>11772.07</v>
      </c>
      <c r="M102" s="338">
        <f>SUM('[2]Expenses'!$B26:J26)</f>
        <v>11807.41</v>
      </c>
      <c r="N102" s="367" t="s">
        <v>112</v>
      </c>
    </row>
    <row r="103" spans="1:14" ht="12.75">
      <c r="A103" s="290" t="s">
        <v>43</v>
      </c>
      <c r="B103" s="414">
        <v>12462.75</v>
      </c>
      <c r="C103" s="257">
        <v>15189</v>
      </c>
      <c r="D103" s="228">
        <f>'[1]Expenses'!$N26</f>
        <v>10010.75</v>
      </c>
      <c r="E103" s="357"/>
      <c r="F103" s="358"/>
      <c r="G103" s="358"/>
      <c r="H103" s="358"/>
      <c r="I103" s="358"/>
      <c r="J103" s="332">
        <f t="shared" si="9"/>
        <v>0.7870253354997894</v>
      </c>
      <c r="K103" s="332">
        <f t="shared" si="8"/>
        <v>0.7957462637434985</v>
      </c>
      <c r="L103" s="414">
        <v>9808.5</v>
      </c>
      <c r="M103" s="340">
        <f>SUM('[2]Expenses'!$B27:J27)</f>
        <v>12086.59</v>
      </c>
      <c r="N103" s="368" t="s">
        <v>43</v>
      </c>
    </row>
    <row r="104" spans="1:14" ht="12.75">
      <c r="A104" s="286" t="s">
        <v>45</v>
      </c>
      <c r="B104" s="414">
        <v>5741.289999999999</v>
      </c>
      <c r="C104" s="257">
        <v>14998.169999999998</v>
      </c>
      <c r="D104" s="228">
        <f>'[1]Expenses'!$N27</f>
        <v>3749.24</v>
      </c>
      <c r="E104" s="357"/>
      <c r="F104" s="358"/>
      <c r="G104" s="358"/>
      <c r="H104" s="358"/>
      <c r="I104" s="358"/>
      <c r="J104" s="332">
        <f t="shared" si="9"/>
        <v>0.9129167835103261</v>
      </c>
      <c r="K104" s="332">
        <f t="shared" si="8"/>
        <v>0.8538861741132417</v>
      </c>
      <c r="L104" s="414">
        <v>5241.32</v>
      </c>
      <c r="M104" s="337">
        <f>SUM('[2]Expenses'!$B28:J28)</f>
        <v>12806.729999999998</v>
      </c>
      <c r="N104" s="369" t="s">
        <v>45</v>
      </c>
    </row>
    <row r="105" spans="1:14" ht="12.75">
      <c r="A105" s="286" t="s">
        <v>47</v>
      </c>
      <c r="B105" s="414">
        <v>715</v>
      </c>
      <c r="C105" s="257">
        <v>1490</v>
      </c>
      <c r="D105" s="228">
        <f>'[1]Expenses'!$N28</f>
        <v>1055</v>
      </c>
      <c r="E105" s="357"/>
      <c r="F105" s="358"/>
      <c r="G105" s="358"/>
      <c r="H105" s="358"/>
      <c r="I105" s="358"/>
      <c r="J105" s="332">
        <f t="shared" si="9"/>
        <v>1</v>
      </c>
      <c r="K105" s="332">
        <f t="shared" si="8"/>
        <v>1</v>
      </c>
      <c r="L105" s="414">
        <v>715</v>
      </c>
      <c r="M105" s="338">
        <f>SUM('[2]Expenses'!$B29:J29)</f>
        <v>1490</v>
      </c>
      <c r="N105" s="361" t="s">
        <v>47</v>
      </c>
    </row>
    <row r="106" spans="1:14" ht="12.75">
      <c r="A106" s="286" t="s">
        <v>46</v>
      </c>
      <c r="B106" s="414">
        <v>1110</v>
      </c>
      <c r="C106" s="257">
        <v>270</v>
      </c>
      <c r="D106" s="228">
        <f>'[1]Expenses'!$N29</f>
        <v>680.47</v>
      </c>
      <c r="E106" s="357"/>
      <c r="F106" s="358"/>
      <c r="G106" s="358"/>
      <c r="H106" s="358"/>
      <c r="I106" s="358"/>
      <c r="J106" s="332">
        <f t="shared" si="9"/>
        <v>1</v>
      </c>
      <c r="K106" s="332">
        <f t="shared" si="8"/>
        <v>1</v>
      </c>
      <c r="L106" s="414">
        <v>1110</v>
      </c>
      <c r="M106" s="337">
        <f>SUM('[2]Expenses'!$B30:J30)</f>
        <v>270</v>
      </c>
      <c r="N106" s="369" t="s">
        <v>46</v>
      </c>
    </row>
    <row r="107" spans="1:14" ht="12.75">
      <c r="A107" s="287" t="s">
        <v>335</v>
      </c>
      <c r="B107" s="414">
        <v>845.3000000000001</v>
      </c>
      <c r="C107" s="257">
        <v>7.4199999999999875</v>
      </c>
      <c r="D107" s="228">
        <f>'[1]Expenses'!$N30</f>
        <v>556.6600000000001</v>
      </c>
      <c r="E107" s="357"/>
      <c r="F107" s="358"/>
      <c r="G107" s="358"/>
      <c r="H107" s="358"/>
      <c r="I107" s="358"/>
      <c r="J107" s="332">
        <f t="shared" si="9"/>
        <v>0.9346504199692417</v>
      </c>
      <c r="K107" s="332">
        <f t="shared" si="8"/>
        <v>-13.33827493261458</v>
      </c>
      <c r="L107" s="414">
        <v>790.0600000000001</v>
      </c>
      <c r="M107" s="337">
        <f>SUM('[2]Expenses'!$B31:J31)</f>
        <v>-98.97000000000001</v>
      </c>
      <c r="N107" s="370" t="s">
        <v>335</v>
      </c>
    </row>
    <row r="108" spans="1:14" ht="12.75">
      <c r="A108" s="287" t="s">
        <v>51</v>
      </c>
      <c r="B108" s="414">
        <v>7666.549999999999</v>
      </c>
      <c r="C108" s="257">
        <v>8163.849999999999</v>
      </c>
      <c r="D108" s="228">
        <f>'[1]Expenses'!$N31</f>
        <v>12542.58</v>
      </c>
      <c r="E108" s="357"/>
      <c r="F108" s="358"/>
      <c r="G108" s="358"/>
      <c r="H108" s="358"/>
      <c r="I108" s="358"/>
      <c r="J108" s="332">
        <f t="shared" si="9"/>
        <v>0.7614259347424852</v>
      </c>
      <c r="K108" s="332">
        <f t="shared" si="8"/>
        <v>0.7152740434966345</v>
      </c>
      <c r="L108" s="414">
        <v>5837.509999999999</v>
      </c>
      <c r="M108" s="340">
        <f>SUM('[2]Expenses'!$B32:J32)</f>
        <v>5839.389999999999</v>
      </c>
      <c r="N108" s="362" t="s">
        <v>51</v>
      </c>
    </row>
    <row r="109" spans="1:14" ht="12.75">
      <c r="A109" s="286" t="s">
        <v>52</v>
      </c>
      <c r="B109" s="414">
        <v>1236.31</v>
      </c>
      <c r="C109" s="257">
        <v>2341.84</v>
      </c>
      <c r="D109" s="228">
        <f>'[1]Expenses'!$N32</f>
        <v>8359.9</v>
      </c>
      <c r="E109" s="357"/>
      <c r="F109" s="358"/>
      <c r="G109" s="358"/>
      <c r="H109" s="358"/>
      <c r="I109" s="358"/>
      <c r="J109" s="332">
        <f t="shared" si="9"/>
        <v>0.6715306031658727</v>
      </c>
      <c r="K109" s="332">
        <f t="shared" si="8"/>
        <v>0.9026064974549927</v>
      </c>
      <c r="L109" s="414">
        <v>830.22</v>
      </c>
      <c r="M109" s="337">
        <f>SUM('[2]Expenses'!$B33:J33)</f>
        <v>2113.76</v>
      </c>
      <c r="N109" s="369" t="s">
        <v>52</v>
      </c>
    </row>
    <row r="110" spans="1:14" ht="12.75">
      <c r="A110" s="286" t="s">
        <v>37</v>
      </c>
      <c r="B110" s="414">
        <v>807.3</v>
      </c>
      <c r="C110" s="257">
        <v>1233.99</v>
      </c>
      <c r="D110" s="228">
        <f>'[1]Expenses'!$N33</f>
        <v>7656.960000000001</v>
      </c>
      <c r="E110" s="371"/>
      <c r="F110" s="372"/>
      <c r="G110" s="372"/>
      <c r="H110" s="372"/>
      <c r="I110" s="372"/>
      <c r="J110" s="332">
        <f t="shared" si="9"/>
        <v>0.3261488913662827</v>
      </c>
      <c r="K110" s="332">
        <f t="shared" si="8"/>
        <v>0.3797761732266874</v>
      </c>
      <c r="L110" s="414">
        <v>263.3</v>
      </c>
      <c r="M110" s="337">
        <f>SUM('[2]Expenses'!$B34:J34)</f>
        <v>468.64</v>
      </c>
      <c r="N110" s="361" t="s">
        <v>37</v>
      </c>
    </row>
    <row r="111" spans="1:14" ht="12.75">
      <c r="A111" s="286" t="s">
        <v>38</v>
      </c>
      <c r="B111" s="414">
        <v>0</v>
      </c>
      <c r="C111" s="257">
        <v>0</v>
      </c>
      <c r="D111" s="228">
        <f>'[1]Expenses'!$N34</f>
        <v>216.91</v>
      </c>
      <c r="E111" s="373"/>
      <c r="F111" s="374"/>
      <c r="G111" s="374"/>
      <c r="H111" s="374"/>
      <c r="I111" s="374"/>
      <c r="J111" s="332">
        <v>0</v>
      </c>
      <c r="K111" s="332">
        <v>0</v>
      </c>
      <c r="L111" s="414">
        <v>0</v>
      </c>
      <c r="M111" s="337">
        <f>SUM('[2]Expenses'!$B35:J35)</f>
        <v>0</v>
      </c>
      <c r="N111" s="361" t="s">
        <v>38</v>
      </c>
    </row>
    <row r="112" spans="1:14" ht="12.75">
      <c r="A112" s="287" t="s">
        <v>336</v>
      </c>
      <c r="B112" s="414">
        <v>28995</v>
      </c>
      <c r="C112" s="257">
        <v>29377</v>
      </c>
      <c r="D112" s="228">
        <f>'[1]Expenses'!$N35</f>
        <v>37563.92</v>
      </c>
      <c r="E112" s="373"/>
      <c r="F112" s="374"/>
      <c r="G112" s="374"/>
      <c r="H112" s="374"/>
      <c r="I112" s="374"/>
      <c r="J112" s="332">
        <f t="shared" si="9"/>
        <v>0.7551301948611829</v>
      </c>
      <c r="K112" s="332">
        <f aca="true" t="shared" si="10" ref="K112:K122">M112/C112</f>
        <v>0.7428260203560608</v>
      </c>
      <c r="L112" s="414">
        <v>21895</v>
      </c>
      <c r="M112" s="337">
        <f>SUM('[2]Expenses'!$B36:J36)</f>
        <v>21822</v>
      </c>
      <c r="N112" s="370" t="s">
        <v>366</v>
      </c>
    </row>
    <row r="113" spans="1:14" ht="12.75">
      <c r="A113" s="286" t="s">
        <v>337</v>
      </c>
      <c r="B113" s="414">
        <v>12465.5</v>
      </c>
      <c r="C113" s="257">
        <v>11493.07</v>
      </c>
      <c r="D113" s="228">
        <f>'[1]Expenses'!$N36</f>
        <v>28710</v>
      </c>
      <c r="E113" s="373"/>
      <c r="F113" s="374"/>
      <c r="G113" s="374"/>
      <c r="H113" s="374"/>
      <c r="I113" s="374"/>
      <c r="J113" s="332">
        <f t="shared" si="9"/>
        <v>0.9140026473065661</v>
      </c>
      <c r="K113" s="332">
        <f t="shared" si="10"/>
        <v>0.9914731224990364</v>
      </c>
      <c r="L113" s="414">
        <v>11393.5</v>
      </c>
      <c r="M113" s="337">
        <f>SUM('[2]Expenses'!$B37:J37)</f>
        <v>11395.07</v>
      </c>
      <c r="N113" s="369" t="s">
        <v>337</v>
      </c>
    </row>
    <row r="114" spans="1:14" ht="12.75">
      <c r="A114" s="286" t="s">
        <v>338</v>
      </c>
      <c r="B114" s="414">
        <v>2791.75</v>
      </c>
      <c r="C114" s="257">
        <v>1753.03</v>
      </c>
      <c r="D114" s="228">
        <f>'[1]Expenses'!$N37</f>
        <v>1750</v>
      </c>
      <c r="E114" s="373"/>
      <c r="F114" s="374"/>
      <c r="G114" s="374"/>
      <c r="H114" s="374"/>
      <c r="I114" s="374"/>
      <c r="J114" s="332">
        <f t="shared" si="9"/>
        <v>0.8252458135578042</v>
      </c>
      <c r="K114" s="332">
        <f t="shared" si="10"/>
        <v>0.7504321089770284</v>
      </c>
      <c r="L114" s="414">
        <v>2303.88</v>
      </c>
      <c r="M114" s="337">
        <f>SUM('[2]Expenses'!$B38:J38)</f>
        <v>1315.53</v>
      </c>
      <c r="N114" s="369" t="s">
        <v>338</v>
      </c>
    </row>
    <row r="115" spans="1:14" ht="12.75">
      <c r="A115" s="286" t="s">
        <v>53</v>
      </c>
      <c r="B115" s="414">
        <v>4916.869999999999</v>
      </c>
      <c r="C115" s="257">
        <v>3236.7799999999997</v>
      </c>
      <c r="D115" s="228">
        <f>'[1]Expenses'!$N38</f>
        <v>1733.05</v>
      </c>
      <c r="E115" s="373"/>
      <c r="F115" s="374"/>
      <c r="G115" s="374"/>
      <c r="H115" s="374"/>
      <c r="I115" s="374"/>
      <c r="J115" s="332">
        <f t="shared" si="9"/>
        <v>0.696148159296463</v>
      </c>
      <c r="K115" s="332">
        <f t="shared" si="10"/>
        <v>0.5358967863123227</v>
      </c>
      <c r="L115" s="414">
        <v>3422.8699999999994</v>
      </c>
      <c r="M115" s="337">
        <f>SUM('[2]Expenses'!$B39:J39)</f>
        <v>1734.58</v>
      </c>
      <c r="N115" s="369" t="s">
        <v>53</v>
      </c>
    </row>
    <row r="116" spans="1:14" ht="12.75">
      <c r="A116" s="286" t="s">
        <v>55</v>
      </c>
      <c r="B116" s="414">
        <v>512.1800000000001</v>
      </c>
      <c r="C116" s="257">
        <v>1299.4700000000003</v>
      </c>
      <c r="D116" s="228">
        <f>'[1]Expenses'!$N39</f>
        <v>71.16</v>
      </c>
      <c r="E116" s="373"/>
      <c r="F116" s="374"/>
      <c r="G116" s="374"/>
      <c r="H116" s="374"/>
      <c r="I116" s="374"/>
      <c r="J116" s="332">
        <f t="shared" si="9"/>
        <v>0.6332539341637705</v>
      </c>
      <c r="K116" s="332">
        <f t="shared" si="10"/>
        <v>0.9279629387365618</v>
      </c>
      <c r="L116" s="414">
        <v>324.34000000000003</v>
      </c>
      <c r="M116" s="337">
        <f>SUM('[2]Expenses'!$B40:J40)</f>
        <v>1205.8600000000001</v>
      </c>
      <c r="N116" s="369" t="s">
        <v>55</v>
      </c>
    </row>
    <row r="117" spans="1:14" ht="12.75">
      <c r="A117" s="286" t="s">
        <v>54</v>
      </c>
      <c r="B117" s="414">
        <v>750</v>
      </c>
      <c r="C117" s="257">
        <v>1855</v>
      </c>
      <c r="D117" s="228">
        <f>'[1]Expenses'!$N40</f>
        <v>1300</v>
      </c>
      <c r="E117" s="373"/>
      <c r="F117" s="374"/>
      <c r="G117" s="374"/>
      <c r="H117" s="374"/>
      <c r="I117" s="374"/>
      <c r="J117" s="332">
        <f t="shared" si="9"/>
        <v>1</v>
      </c>
      <c r="K117" s="332">
        <f t="shared" si="10"/>
        <v>1</v>
      </c>
      <c r="L117" s="414">
        <v>750</v>
      </c>
      <c r="M117" s="337">
        <f>SUM('[2]Expenses'!$B41:J41)</f>
        <v>1855</v>
      </c>
      <c r="N117" s="369" t="s">
        <v>54</v>
      </c>
    </row>
    <row r="118" spans="1:14" ht="12.75">
      <c r="A118" s="286" t="s">
        <v>95</v>
      </c>
      <c r="B118" s="414">
        <v>184412.7</v>
      </c>
      <c r="C118" s="257">
        <v>205843.70000000004</v>
      </c>
      <c r="D118" s="228">
        <f>'[1]Expenses'!$N41</f>
        <v>201473.65</v>
      </c>
      <c r="E118" s="373"/>
      <c r="F118" s="374"/>
      <c r="G118" s="374"/>
      <c r="H118" s="374"/>
      <c r="I118" s="374"/>
      <c r="J118" s="332">
        <f t="shared" si="9"/>
        <v>0.7886666156940384</v>
      </c>
      <c r="K118" s="332">
        <f t="shared" si="10"/>
        <v>0.7539417043125439</v>
      </c>
      <c r="L118" s="414">
        <v>145440.14</v>
      </c>
      <c r="M118" s="338">
        <f>SUM('[2]Expenses'!$B42:J42)</f>
        <v>155194.15000000002</v>
      </c>
      <c r="N118" s="361" t="s">
        <v>95</v>
      </c>
    </row>
    <row r="119" spans="1:14" ht="12.75">
      <c r="A119" s="287" t="s">
        <v>339</v>
      </c>
      <c r="B119" s="414">
        <v>22380.499999999996</v>
      </c>
      <c r="C119" s="257">
        <v>25112.960000000003</v>
      </c>
      <c r="D119" s="228">
        <f>'[1]Expenses'!$N42</f>
        <v>26714.120000000003</v>
      </c>
      <c r="E119" s="373"/>
      <c r="F119" s="374"/>
      <c r="G119" s="374"/>
      <c r="H119" s="374"/>
      <c r="I119" s="374"/>
      <c r="J119" s="332">
        <f t="shared" si="9"/>
        <v>0.7334469739281966</v>
      </c>
      <c r="K119" s="332">
        <f t="shared" si="10"/>
        <v>0.7244279447743316</v>
      </c>
      <c r="L119" s="414">
        <v>16414.91</v>
      </c>
      <c r="M119" s="339">
        <f>SUM('[2]Expenses'!$B43:J43)</f>
        <v>18192.53</v>
      </c>
      <c r="N119" s="362" t="s">
        <v>18</v>
      </c>
    </row>
    <row r="120" spans="1:14" ht="12.75">
      <c r="A120" s="287" t="s">
        <v>340</v>
      </c>
      <c r="B120" s="414">
        <v>14779.51</v>
      </c>
      <c r="C120" s="257">
        <v>16434.28</v>
      </c>
      <c r="D120" s="228">
        <f>'[1]Expenses'!$N43</f>
        <v>15182.480000000001</v>
      </c>
      <c r="E120" s="373"/>
      <c r="F120" s="374"/>
      <c r="G120" s="374"/>
      <c r="H120" s="374"/>
      <c r="I120" s="374"/>
      <c r="J120" s="332">
        <f t="shared" si="9"/>
        <v>0.7882419647200752</v>
      </c>
      <c r="K120" s="332">
        <f t="shared" si="10"/>
        <v>0.7525738882384869</v>
      </c>
      <c r="L120" s="414">
        <v>11649.83</v>
      </c>
      <c r="M120" s="338">
        <f>SUM('[2]Expenses'!$B44:J44)</f>
        <v>12368.01</v>
      </c>
      <c r="N120" s="361" t="s">
        <v>27</v>
      </c>
    </row>
    <row r="121" spans="1:14" ht="13.5" thickBot="1">
      <c r="A121" s="287" t="s">
        <v>341</v>
      </c>
      <c r="B121" s="415">
        <v>14962.8688</v>
      </c>
      <c r="C121" s="257">
        <v>12615</v>
      </c>
      <c r="D121" s="228">
        <f>'[1]Expenses'!$N44</f>
        <v>46550.408</v>
      </c>
      <c r="E121" s="373"/>
      <c r="F121" s="374"/>
      <c r="G121" s="374"/>
      <c r="H121" s="374"/>
      <c r="I121" s="374"/>
      <c r="J121" s="332">
        <f t="shared" si="9"/>
        <v>0.8059991811195991</v>
      </c>
      <c r="K121" s="332">
        <f t="shared" si="10"/>
        <v>0.8115519619500594</v>
      </c>
      <c r="L121" s="415">
        <v>12060.06</v>
      </c>
      <c r="M121" s="337">
        <f>SUM('[2]Expenses'!$B45:J45)</f>
        <v>10237.728</v>
      </c>
      <c r="N121" s="370" t="s">
        <v>341</v>
      </c>
    </row>
    <row r="122" spans="1:14" s="1" customFormat="1" ht="13.5" thickBot="1">
      <c r="A122" s="311" t="s">
        <v>96</v>
      </c>
      <c r="B122" s="312">
        <f>SUM(B97:B121)</f>
        <v>345865.1088</v>
      </c>
      <c r="C122" s="312">
        <f>SUM(C97:C121)</f>
        <v>389696.7200000001</v>
      </c>
      <c r="D122" s="312">
        <f>SUM(D97:D121)</f>
        <v>443412.60799999995</v>
      </c>
      <c r="E122" s="419"/>
      <c r="F122" s="420"/>
      <c r="G122" s="420"/>
      <c r="H122" s="420"/>
      <c r="I122" s="420"/>
      <c r="J122" s="422">
        <f t="shared" si="9"/>
        <v>0.7795773356135658</v>
      </c>
      <c r="K122" s="410">
        <f t="shared" si="10"/>
        <v>0.759424220968552</v>
      </c>
      <c r="L122" s="421">
        <f>SUM(L97:L121)</f>
        <v>269628.60000000003</v>
      </c>
      <c r="M122" s="377">
        <f>SUM(M97:M121)</f>
        <v>295945.128</v>
      </c>
      <c r="N122" s="378" t="s">
        <v>96</v>
      </c>
    </row>
    <row r="123" spans="1:14" ht="17.25">
      <c r="A123" s="310" t="s">
        <v>74</v>
      </c>
      <c r="B123" s="302" t="s">
        <v>322</v>
      </c>
      <c r="C123" s="302" t="s">
        <v>323</v>
      </c>
      <c r="D123" s="302" t="s">
        <v>209</v>
      </c>
      <c r="E123" s="379"/>
      <c r="F123" s="380"/>
      <c r="G123" s="380"/>
      <c r="H123" s="380"/>
      <c r="I123" s="380"/>
      <c r="J123" s="405" t="s">
        <v>360</v>
      </c>
      <c r="K123" s="405" t="s">
        <v>361</v>
      </c>
      <c r="L123" s="413" t="s">
        <v>375</v>
      </c>
      <c r="M123" s="355" t="s">
        <v>374</v>
      </c>
      <c r="N123" s="381" t="s">
        <v>74</v>
      </c>
    </row>
    <row r="124" spans="1:14" s="22" customFormat="1" ht="17.25">
      <c r="A124" s="333" t="s">
        <v>212</v>
      </c>
      <c r="B124" s="334"/>
      <c r="C124" s="334"/>
      <c r="D124" s="335"/>
      <c r="E124" s="382"/>
      <c r="F124" s="383"/>
      <c r="G124" s="383"/>
      <c r="H124" s="383"/>
      <c r="I124" s="383"/>
      <c r="J124" s="336"/>
      <c r="K124" s="352"/>
      <c r="L124" s="416"/>
      <c r="M124" s="341"/>
      <c r="N124" s="384"/>
    </row>
    <row r="125" spans="1:14" ht="12.75">
      <c r="A125" s="290" t="s">
        <v>342</v>
      </c>
      <c r="B125" s="423">
        <v>907120.43</v>
      </c>
      <c r="C125" s="318">
        <v>1086133.07</v>
      </c>
      <c r="D125" s="228">
        <f>'[1]Expenses'!$N48</f>
        <v>1228347.0499999998</v>
      </c>
      <c r="E125" s="373"/>
      <c r="F125" s="374"/>
      <c r="G125" s="374"/>
      <c r="H125" s="374"/>
      <c r="I125" s="374"/>
      <c r="J125" s="332">
        <f>L125/B125</f>
        <v>0.7438483223225387</v>
      </c>
      <c r="K125" s="332">
        <f>M125/C125</f>
        <v>0.7498212258650774</v>
      </c>
      <c r="L125" s="414">
        <v>674760.01</v>
      </c>
      <c r="M125" s="339">
        <f>SUM('[2]Expenses'!$B48:J48)</f>
        <v>814405.63</v>
      </c>
      <c r="N125" s="368" t="s">
        <v>100</v>
      </c>
    </row>
    <row r="126" spans="1:14" ht="12.75">
      <c r="A126" s="290" t="s">
        <v>343</v>
      </c>
      <c r="B126" s="423">
        <v>24163.57</v>
      </c>
      <c r="C126" s="318">
        <v>36892.42</v>
      </c>
      <c r="D126" s="228">
        <f>'[1]Expenses'!$N49</f>
        <v>40616.850000000006</v>
      </c>
      <c r="E126" s="373"/>
      <c r="F126" s="374"/>
      <c r="G126" s="374"/>
      <c r="H126" s="374"/>
      <c r="I126" s="374"/>
      <c r="J126" s="332">
        <f aca="true" t="shared" si="11" ref="J126:J135">L126/B126</f>
        <v>0.7924851336122931</v>
      </c>
      <c r="K126" s="332">
        <f aca="true" t="shared" si="12" ref="K126:K135">M126/C126</f>
        <v>0.7499627294712573</v>
      </c>
      <c r="L126" s="414">
        <v>19149.269999999997</v>
      </c>
      <c r="M126" s="339">
        <f>SUM('[2]Expenses'!$B49:J49)</f>
        <v>27667.940000000002</v>
      </c>
      <c r="N126" s="368" t="s">
        <v>113</v>
      </c>
    </row>
    <row r="127" spans="1:14" ht="12.75">
      <c r="A127" s="290" t="s">
        <v>344</v>
      </c>
      <c r="B127" s="423">
        <v>67130.36000000002</v>
      </c>
      <c r="C127" s="318">
        <v>81054.76000000001</v>
      </c>
      <c r="D127" s="228">
        <f>'[1]Expenses'!$N50</f>
        <v>91178.66</v>
      </c>
      <c r="E127" s="373"/>
      <c r="F127" s="374"/>
      <c r="G127" s="374"/>
      <c r="H127" s="374"/>
      <c r="I127" s="374"/>
      <c r="J127" s="332">
        <f t="shared" si="11"/>
        <v>0.7450113480696363</v>
      </c>
      <c r="K127" s="332">
        <f t="shared" si="12"/>
        <v>0.7527497459742031</v>
      </c>
      <c r="L127" s="414">
        <v>50012.880000000005</v>
      </c>
      <c r="M127" s="338">
        <f>SUM('[2]Expenses'!$B50:J50)</f>
        <v>61013.950000000004</v>
      </c>
      <c r="N127" s="368" t="s">
        <v>128</v>
      </c>
    </row>
    <row r="128" spans="1:14" ht="12.75">
      <c r="A128" s="290" t="s">
        <v>101</v>
      </c>
      <c r="B128" s="423">
        <v>137204.95</v>
      </c>
      <c r="C128" s="318">
        <v>134709.46000000002</v>
      </c>
      <c r="D128" s="228">
        <f>'[1]Expenses'!$N51</f>
        <v>91645.09999999999</v>
      </c>
      <c r="E128" s="373"/>
      <c r="F128" s="374"/>
      <c r="G128" s="374"/>
      <c r="H128" s="374"/>
      <c r="I128" s="374"/>
      <c r="J128" s="332">
        <f t="shared" si="11"/>
        <v>0.6240135651082559</v>
      </c>
      <c r="K128" s="332">
        <f t="shared" si="12"/>
        <v>0.7140438392374224</v>
      </c>
      <c r="L128" s="414">
        <v>85617.75</v>
      </c>
      <c r="M128" s="337">
        <f>SUM('[2]Expenses'!$B51:J51)</f>
        <v>96188.46</v>
      </c>
      <c r="N128" s="368" t="s">
        <v>101</v>
      </c>
    </row>
    <row r="129" spans="1:14" ht="12.75">
      <c r="A129" s="290" t="s">
        <v>345</v>
      </c>
      <c r="B129" s="423">
        <v>57981.1166</v>
      </c>
      <c r="C129" s="318">
        <v>48884.31850000001</v>
      </c>
      <c r="D129" s="228">
        <f>'[1]Expenses'!$N52</f>
        <v>139651.224</v>
      </c>
      <c r="E129" s="373"/>
      <c r="F129" s="374"/>
      <c r="G129" s="374"/>
      <c r="H129" s="374"/>
      <c r="I129" s="374"/>
      <c r="J129" s="332">
        <f t="shared" si="11"/>
        <v>0.8059991811195991</v>
      </c>
      <c r="K129" s="332">
        <f t="shared" si="12"/>
        <v>0.8115321480854847</v>
      </c>
      <c r="L129" s="414">
        <v>46732.7325</v>
      </c>
      <c r="M129" s="337">
        <f>SUM('[2]Expenses'!$B52:J52)</f>
        <v>39671.196</v>
      </c>
      <c r="N129" s="368" t="s">
        <v>173</v>
      </c>
    </row>
    <row r="130" spans="1:14" ht="12.75">
      <c r="A130" s="290" t="s">
        <v>346</v>
      </c>
      <c r="B130" s="423">
        <v>13166.51</v>
      </c>
      <c r="C130" s="318">
        <v>14516.180000000002</v>
      </c>
      <c r="D130" s="228">
        <f>'[1]Expenses'!$N53</f>
        <v>27295.640000000003</v>
      </c>
      <c r="E130" s="373"/>
      <c r="F130" s="374"/>
      <c r="G130" s="374"/>
      <c r="H130" s="374"/>
      <c r="I130" s="374"/>
      <c r="J130" s="332">
        <f t="shared" si="11"/>
        <v>0.7653713854316748</v>
      </c>
      <c r="K130" s="332">
        <f t="shared" si="12"/>
        <v>0.47788949985464496</v>
      </c>
      <c r="L130" s="414">
        <v>10077.27</v>
      </c>
      <c r="M130" s="339">
        <f>SUM('[2]Expenses'!$B53:J53)</f>
        <v>6937.130000000001</v>
      </c>
      <c r="N130" s="368" t="s">
        <v>102</v>
      </c>
    </row>
    <row r="131" spans="1:14" ht="12.75">
      <c r="A131" s="290" t="s">
        <v>68</v>
      </c>
      <c r="B131" s="423">
        <v>108118.81</v>
      </c>
      <c r="C131" s="318">
        <v>116121.80000000002</v>
      </c>
      <c r="D131" s="228">
        <f>'[1]Expenses'!$N54</f>
        <v>114478.09999999996</v>
      </c>
      <c r="E131" s="373"/>
      <c r="F131" s="374"/>
      <c r="G131" s="374"/>
      <c r="H131" s="374"/>
      <c r="I131" s="374"/>
      <c r="J131" s="332">
        <f t="shared" si="11"/>
        <v>0.6895842638297628</v>
      </c>
      <c r="K131" s="332">
        <f t="shared" si="12"/>
        <v>0.7143164332623159</v>
      </c>
      <c r="L131" s="414">
        <v>74557.03</v>
      </c>
      <c r="M131" s="337">
        <f>SUM('[2]Expenses'!$B54:J54)</f>
        <v>82947.71</v>
      </c>
      <c r="N131" s="368" t="s">
        <v>68</v>
      </c>
    </row>
    <row r="132" spans="1:14" ht="12.75">
      <c r="A132" s="285" t="s">
        <v>148</v>
      </c>
      <c r="B132" s="423">
        <v>7800</v>
      </c>
      <c r="C132" s="318">
        <v>8468.849999999999</v>
      </c>
      <c r="D132" s="228">
        <f>'[1]Expenses'!$N55</f>
        <v>8206.55</v>
      </c>
      <c r="E132" s="373"/>
      <c r="F132" s="374"/>
      <c r="G132" s="374"/>
      <c r="H132" s="374"/>
      <c r="I132" s="374"/>
      <c r="J132" s="332">
        <f t="shared" si="11"/>
        <v>0.75</v>
      </c>
      <c r="K132" s="332">
        <f t="shared" si="12"/>
        <v>0.7757664854141945</v>
      </c>
      <c r="L132" s="414">
        <v>5850</v>
      </c>
      <c r="M132" s="337">
        <f>SUM('[2]Expenses'!$B55:J55)</f>
        <v>6569.849999999999</v>
      </c>
      <c r="N132" s="360" t="s">
        <v>148</v>
      </c>
    </row>
    <row r="133" spans="1:14" ht="12.75">
      <c r="A133" s="290" t="s">
        <v>264</v>
      </c>
      <c r="B133" s="247">
        <v>0</v>
      </c>
      <c r="C133" s="247">
        <v>0</v>
      </c>
      <c r="D133" s="228">
        <f>'[1]Expenses'!$N56</f>
        <v>1517.76</v>
      </c>
      <c r="E133" s="373"/>
      <c r="F133" s="374"/>
      <c r="G133" s="374"/>
      <c r="H133" s="374"/>
      <c r="I133" s="374"/>
      <c r="J133" s="332">
        <v>0</v>
      </c>
      <c r="K133" s="332">
        <v>0</v>
      </c>
      <c r="L133" s="414">
        <v>0</v>
      </c>
      <c r="M133" s="337">
        <v>0</v>
      </c>
      <c r="N133" s="360"/>
    </row>
    <row r="134" spans="1:14" ht="12.75">
      <c r="A134" s="290" t="s">
        <v>347</v>
      </c>
      <c r="B134" s="247">
        <v>1674</v>
      </c>
      <c r="C134" s="247">
        <v>4134.98</v>
      </c>
      <c r="D134" s="228">
        <f>'[1]Expenses'!$N57</f>
        <v>15343.210000000001</v>
      </c>
      <c r="E134" s="373"/>
      <c r="F134" s="374"/>
      <c r="G134" s="374"/>
      <c r="H134" s="374"/>
      <c r="I134" s="374"/>
      <c r="J134" s="332">
        <f t="shared" si="11"/>
        <v>0.48805256869773</v>
      </c>
      <c r="K134" s="332">
        <f t="shared" si="12"/>
        <v>0.17533095686073452</v>
      </c>
      <c r="L134" s="414">
        <v>817</v>
      </c>
      <c r="M134" s="337">
        <f>SUM('[2]Expenses'!$B56:J56)</f>
        <v>724.99</v>
      </c>
      <c r="N134" s="368" t="s">
        <v>103</v>
      </c>
    </row>
    <row r="135" spans="1:14" ht="12.75">
      <c r="A135" s="287" t="s">
        <v>152</v>
      </c>
      <c r="B135" s="263">
        <v>11581</v>
      </c>
      <c r="C135" s="263">
        <v>40036.54</v>
      </c>
      <c r="D135" s="228">
        <f>'[1]Expenses'!$N58</f>
        <v>72580.73</v>
      </c>
      <c r="E135" s="373"/>
      <c r="F135" s="374"/>
      <c r="G135" s="374"/>
      <c r="H135" s="374"/>
      <c r="I135" s="374"/>
      <c r="J135" s="332">
        <f t="shared" si="11"/>
        <v>0.1602624989206459</v>
      </c>
      <c r="K135" s="332">
        <f t="shared" si="12"/>
        <v>0.8080118811465726</v>
      </c>
      <c r="L135" s="414">
        <v>1856</v>
      </c>
      <c r="M135" s="337">
        <f>SUM('[2]Expenses'!$B57:J57)</f>
        <v>32350</v>
      </c>
      <c r="N135" s="362" t="s">
        <v>152</v>
      </c>
    </row>
    <row r="136" spans="1:14" ht="12.75">
      <c r="A136" s="343" t="s">
        <v>348</v>
      </c>
      <c r="B136" s="344">
        <v>0</v>
      </c>
      <c r="C136" s="344"/>
      <c r="D136" s="345"/>
      <c r="E136" s="382"/>
      <c r="F136" s="383"/>
      <c r="G136" s="383"/>
      <c r="H136" s="383"/>
      <c r="I136" s="383"/>
      <c r="J136" s="336"/>
      <c r="K136" s="352"/>
      <c r="L136" s="416"/>
      <c r="M136" s="346"/>
      <c r="N136" s="385"/>
    </row>
    <row r="137" spans="1:14" ht="12.75">
      <c r="A137" s="386" t="s">
        <v>245</v>
      </c>
      <c r="B137" s="263">
        <v>0</v>
      </c>
      <c r="C137" s="263">
        <v>0</v>
      </c>
      <c r="D137" s="291">
        <f>'[1]Expenses'!$N60</f>
        <v>31016.98</v>
      </c>
      <c r="E137" s="373"/>
      <c r="F137" s="374"/>
      <c r="G137" s="374"/>
      <c r="H137" s="374"/>
      <c r="I137" s="374"/>
      <c r="J137" s="324">
        <v>0</v>
      </c>
      <c r="K137" s="332">
        <v>0</v>
      </c>
      <c r="L137" s="414">
        <v>0</v>
      </c>
      <c r="M137" s="337">
        <v>0</v>
      </c>
      <c r="N137" s="362"/>
    </row>
    <row r="138" spans="1:14" ht="12.75">
      <c r="A138" s="386" t="s">
        <v>246</v>
      </c>
      <c r="B138" s="263">
        <v>0</v>
      </c>
      <c r="C138" s="263">
        <v>0</v>
      </c>
      <c r="D138" s="291">
        <f>'[1]Expenses'!$N61</f>
        <v>3595.34</v>
      </c>
      <c r="E138" s="373"/>
      <c r="F138" s="374"/>
      <c r="G138" s="374"/>
      <c r="H138" s="374"/>
      <c r="I138" s="374"/>
      <c r="J138" s="324">
        <v>0</v>
      </c>
      <c r="K138" s="332">
        <v>0</v>
      </c>
      <c r="L138" s="414">
        <v>0</v>
      </c>
      <c r="M138" s="337">
        <v>0</v>
      </c>
      <c r="N138" s="362"/>
    </row>
    <row r="139" spans="1:14" ht="12.75">
      <c r="A139" s="386" t="s">
        <v>247</v>
      </c>
      <c r="B139" s="263">
        <v>0</v>
      </c>
      <c r="C139" s="263">
        <v>0</v>
      </c>
      <c r="D139" s="291">
        <f>'[1]Expenses'!$N62</f>
        <v>2233.5000000000005</v>
      </c>
      <c r="E139" s="373"/>
      <c r="F139" s="374"/>
      <c r="G139" s="374"/>
      <c r="H139" s="374"/>
      <c r="I139" s="374"/>
      <c r="J139" s="324">
        <v>0</v>
      </c>
      <c r="K139" s="332">
        <v>0</v>
      </c>
      <c r="L139" s="414">
        <v>0</v>
      </c>
      <c r="M139" s="337">
        <v>0</v>
      </c>
      <c r="N139" s="362"/>
    </row>
    <row r="140" spans="1:14" ht="12.75">
      <c r="A140" s="386" t="s">
        <v>248</v>
      </c>
      <c r="B140" s="263">
        <v>0</v>
      </c>
      <c r="C140" s="263">
        <v>0</v>
      </c>
      <c r="D140" s="291">
        <f>'[1]Expenses'!$N63</f>
        <v>46550.408</v>
      </c>
      <c r="E140" s="373"/>
      <c r="F140" s="374"/>
      <c r="G140" s="374"/>
      <c r="H140" s="374"/>
      <c r="I140" s="374"/>
      <c r="J140" s="324">
        <v>0</v>
      </c>
      <c r="K140" s="332">
        <v>0</v>
      </c>
      <c r="L140" s="414">
        <v>0</v>
      </c>
      <c r="M140" s="337">
        <v>0</v>
      </c>
      <c r="N140" s="362"/>
    </row>
    <row r="141" spans="1:14" ht="12.75">
      <c r="A141" s="386" t="s">
        <v>304</v>
      </c>
      <c r="B141" s="263">
        <v>0</v>
      </c>
      <c r="C141" s="263">
        <v>0</v>
      </c>
      <c r="D141" s="291">
        <f>'[1]Expenses'!$N64</f>
        <v>840.4399999999999</v>
      </c>
      <c r="E141" s="373"/>
      <c r="F141" s="374"/>
      <c r="G141" s="374"/>
      <c r="H141" s="374"/>
      <c r="I141" s="374"/>
      <c r="J141" s="324">
        <v>0</v>
      </c>
      <c r="K141" s="332">
        <v>0</v>
      </c>
      <c r="L141" s="414">
        <v>0</v>
      </c>
      <c r="M141" s="337">
        <v>0</v>
      </c>
      <c r="N141" s="362"/>
    </row>
    <row r="142" spans="1:14" ht="12.75">
      <c r="A142" s="386" t="s">
        <v>188</v>
      </c>
      <c r="B142" s="263">
        <v>0</v>
      </c>
      <c r="C142" s="263">
        <v>0</v>
      </c>
      <c r="D142" s="291">
        <f>'[1]Expenses'!$N65</f>
        <v>290.33000000000004</v>
      </c>
      <c r="E142" s="373"/>
      <c r="F142" s="374"/>
      <c r="G142" s="374"/>
      <c r="H142" s="374"/>
      <c r="I142" s="374"/>
      <c r="J142" s="324">
        <v>0</v>
      </c>
      <c r="K142" s="332">
        <v>0</v>
      </c>
      <c r="L142" s="414">
        <v>0</v>
      </c>
      <c r="M142" s="337">
        <v>0</v>
      </c>
      <c r="N142" s="362"/>
    </row>
    <row r="143" spans="1:14" ht="12.75">
      <c r="A143" s="386" t="s">
        <v>249</v>
      </c>
      <c r="B143" s="263"/>
      <c r="C143" s="263">
        <v>2150</v>
      </c>
      <c r="D143" s="291">
        <f>'[1]Expenses'!$N66</f>
        <v>1747.53</v>
      </c>
      <c r="E143" s="373"/>
      <c r="F143" s="374"/>
      <c r="G143" s="374"/>
      <c r="H143" s="374"/>
      <c r="I143" s="374"/>
      <c r="J143" s="324">
        <v>0</v>
      </c>
      <c r="K143" s="332">
        <f>M143/C143</f>
        <v>0.8898558139534885</v>
      </c>
      <c r="L143" s="414">
        <v>0</v>
      </c>
      <c r="M143" s="337">
        <f>SUM('[2]Expenses'!$B58:J58)</f>
        <v>1913.19</v>
      </c>
      <c r="N143" s="362" t="s">
        <v>367</v>
      </c>
    </row>
    <row r="144" spans="1:14" ht="13.5" thickBot="1">
      <c r="A144" s="311" t="s">
        <v>104</v>
      </c>
      <c r="B144" s="348">
        <f>SUM(B125:B143)</f>
        <v>1335940.7466000002</v>
      </c>
      <c r="C144" s="348">
        <f>SUM(C125:C143)</f>
        <v>1573102.3785</v>
      </c>
      <c r="D144" s="348">
        <f>SUM(D125:D143)</f>
        <v>1917135.4019999998</v>
      </c>
      <c r="E144" s="375"/>
      <c r="F144" s="376"/>
      <c r="G144" s="376"/>
      <c r="H144" s="376"/>
      <c r="I144" s="376"/>
      <c r="J144" s="410">
        <f>L144/B144</f>
        <v>0.7256533981519926</v>
      </c>
      <c r="K144" s="410">
        <f>M144/C144</f>
        <v>0.7440011927996714</v>
      </c>
      <c r="L144" s="411">
        <f>SUM(L125:L143)</f>
        <v>969429.9425000001</v>
      </c>
      <c r="M144" s="377">
        <f>SUM(M125:M143)</f>
        <v>1170390.046</v>
      </c>
      <c r="N144" s="378" t="s">
        <v>104</v>
      </c>
    </row>
    <row r="145" spans="1:14" ht="17.25">
      <c r="A145" s="310" t="s">
        <v>97</v>
      </c>
      <c r="B145" s="302" t="s">
        <v>322</v>
      </c>
      <c r="C145" s="302" t="s">
        <v>323</v>
      </c>
      <c r="D145" s="302" t="s">
        <v>209</v>
      </c>
      <c r="E145" s="379"/>
      <c r="F145" s="380"/>
      <c r="G145" s="380"/>
      <c r="H145" s="380"/>
      <c r="I145" s="380"/>
      <c r="J145" s="405" t="s">
        <v>360</v>
      </c>
      <c r="K145" s="405" t="s">
        <v>361</v>
      </c>
      <c r="L145" s="413" t="s">
        <v>375</v>
      </c>
      <c r="M145" s="355" t="s">
        <v>374</v>
      </c>
      <c r="N145" s="381" t="s">
        <v>97</v>
      </c>
    </row>
    <row r="146" spans="1:14" ht="17.25">
      <c r="A146" s="333" t="s">
        <v>210</v>
      </c>
      <c r="B146" s="334"/>
      <c r="C146" s="334"/>
      <c r="D146" s="335"/>
      <c r="E146" s="382"/>
      <c r="F146" s="383"/>
      <c r="G146" s="383"/>
      <c r="H146" s="383"/>
      <c r="I146" s="383"/>
      <c r="J146" s="336"/>
      <c r="K146" s="352"/>
      <c r="L146" s="416"/>
      <c r="M146" s="341"/>
      <c r="N146" s="384"/>
    </row>
    <row r="147" spans="1:14" ht="12.75">
      <c r="A147" s="290" t="s">
        <v>250</v>
      </c>
      <c r="B147" s="228">
        <v>730776.8600000001</v>
      </c>
      <c r="C147" s="228">
        <v>756762.9099999999</v>
      </c>
      <c r="D147" s="228">
        <f>'[1]Expenses'!$N70</f>
        <v>840457.3</v>
      </c>
      <c r="E147" s="373"/>
      <c r="F147" s="374"/>
      <c r="G147" s="374"/>
      <c r="H147" s="374"/>
      <c r="I147" s="374"/>
      <c r="J147" s="332">
        <f>L147/B147</f>
        <v>0.7538827652534045</v>
      </c>
      <c r="K147" s="332">
        <f>M147/C147</f>
        <v>0.7466654384528438</v>
      </c>
      <c r="L147" s="414">
        <v>550920.0800000001</v>
      </c>
      <c r="M147" s="340">
        <f>SUM('[2]Expenses'!$B61:J61)</f>
        <v>565048.71</v>
      </c>
      <c r="N147" s="368" t="s">
        <v>368</v>
      </c>
    </row>
    <row r="148" spans="1:14" ht="12.75">
      <c r="A148" s="290" t="s">
        <v>251</v>
      </c>
      <c r="B148" s="228">
        <v>38209.52</v>
      </c>
      <c r="C148" s="228">
        <v>38535.880000000005</v>
      </c>
      <c r="D148" s="228">
        <f>'[1]Expenses'!$N71</f>
        <v>49572.72</v>
      </c>
      <c r="E148" s="373"/>
      <c r="F148" s="374"/>
      <c r="G148" s="374"/>
      <c r="H148" s="374"/>
      <c r="I148" s="374"/>
      <c r="J148" s="332">
        <f aca="true" t="shared" si="13" ref="J148:J154">L148/B148</f>
        <v>0.8066523735446035</v>
      </c>
      <c r="K148" s="332">
        <f>M148/C148</f>
        <v>0.7393102220579885</v>
      </c>
      <c r="L148" s="414">
        <v>30821.799999999996</v>
      </c>
      <c r="M148" s="339">
        <f>SUM('[2]Expenses'!$B62:J62)</f>
        <v>28489.97</v>
      </c>
      <c r="N148" s="368" t="s">
        <v>369</v>
      </c>
    </row>
    <row r="149" spans="1:14" ht="12.75">
      <c r="A149" s="290" t="s">
        <v>252</v>
      </c>
      <c r="B149" s="228">
        <v>54861.5</v>
      </c>
      <c r="C149" s="228">
        <v>56595.530000000006</v>
      </c>
      <c r="D149" s="228">
        <f>'[1]Expenses'!$N72</f>
        <v>61903.270000000004</v>
      </c>
      <c r="E149" s="373"/>
      <c r="F149" s="374"/>
      <c r="G149" s="374"/>
      <c r="H149" s="374"/>
      <c r="I149" s="374"/>
      <c r="J149" s="332">
        <f t="shared" si="13"/>
        <v>0.7553656024716786</v>
      </c>
      <c r="K149" s="332">
        <f>M149/C149</f>
        <v>0.7470171230837488</v>
      </c>
      <c r="L149" s="414">
        <v>41440.49</v>
      </c>
      <c r="M149" s="340">
        <f>SUM('[2]Expenses'!$B63:J63)</f>
        <v>42277.83</v>
      </c>
      <c r="N149" s="368" t="s">
        <v>370</v>
      </c>
    </row>
    <row r="150" spans="1:14" ht="12.75">
      <c r="A150" s="290" t="s">
        <v>349</v>
      </c>
      <c r="B150" s="228">
        <v>112221.51599999999</v>
      </c>
      <c r="C150" s="228">
        <v>94614.81</v>
      </c>
      <c r="D150" s="228">
        <f>'[1]Expenses'!$N73</f>
        <v>200166.75439999998</v>
      </c>
      <c r="E150" s="373"/>
      <c r="F150" s="374"/>
      <c r="G150" s="374"/>
      <c r="H150" s="374"/>
      <c r="I150" s="374"/>
      <c r="J150" s="332">
        <f t="shared" si="13"/>
        <v>0.8059991811195992</v>
      </c>
      <c r="K150" s="332">
        <f>M150/C150</f>
        <v>0.8115321480854847</v>
      </c>
      <c r="L150" s="414">
        <v>90450.45</v>
      </c>
      <c r="M150" s="339">
        <f>SUM('[2]Expenses'!$B64:J64)</f>
        <v>76782.95999999999</v>
      </c>
      <c r="N150" s="368" t="s">
        <v>371</v>
      </c>
    </row>
    <row r="151" spans="1:14" ht="12.75">
      <c r="A151" s="290" t="s">
        <v>254</v>
      </c>
      <c r="B151" s="247">
        <v>23524.55</v>
      </c>
      <c r="C151" s="247">
        <v>18613.03</v>
      </c>
      <c r="D151" s="228">
        <f>'[1]Expenses'!$N74</f>
        <v>25751.27</v>
      </c>
      <c r="E151" s="373"/>
      <c r="F151" s="374"/>
      <c r="G151" s="374"/>
      <c r="H151" s="374"/>
      <c r="I151" s="374"/>
      <c r="J151" s="332">
        <f t="shared" si="13"/>
        <v>0.8100205955055463</v>
      </c>
      <c r="K151" s="332">
        <f>M151/C151</f>
        <v>0.7763507607305206</v>
      </c>
      <c r="L151" s="414">
        <v>19055.37</v>
      </c>
      <c r="M151" s="340">
        <f>SUM('[2]Expenses'!$B65:J65)</f>
        <v>14450.24</v>
      </c>
      <c r="N151" s="368" t="s">
        <v>372</v>
      </c>
    </row>
    <row r="152" spans="1:14" ht="12.75">
      <c r="A152" s="287" t="s">
        <v>350</v>
      </c>
      <c r="B152" s="257">
        <v>0</v>
      </c>
      <c r="C152" s="257">
        <v>0</v>
      </c>
      <c r="D152" s="228">
        <f>'[1]Expenses'!$N75</f>
        <v>4271.51</v>
      </c>
      <c r="E152" s="373"/>
      <c r="F152" s="374"/>
      <c r="G152" s="374"/>
      <c r="H152" s="374"/>
      <c r="I152" s="374"/>
      <c r="J152" s="332">
        <v>0</v>
      </c>
      <c r="K152" s="332">
        <v>0</v>
      </c>
      <c r="L152" s="414">
        <v>0</v>
      </c>
      <c r="M152" s="340">
        <v>0</v>
      </c>
      <c r="N152" s="368" t="s">
        <v>264</v>
      </c>
    </row>
    <row r="153" spans="1:14" ht="12.75">
      <c r="A153" s="287" t="s">
        <v>351</v>
      </c>
      <c r="B153" s="235">
        <v>-500</v>
      </c>
      <c r="C153" s="235">
        <v>3746</v>
      </c>
      <c r="D153" s="228">
        <f>'[1]Expenses'!$N76</f>
        <v>489.6</v>
      </c>
      <c r="E153" s="373"/>
      <c r="F153" s="374"/>
      <c r="G153" s="374"/>
      <c r="H153" s="374"/>
      <c r="I153" s="374"/>
      <c r="J153" s="332">
        <f t="shared" si="13"/>
        <v>0</v>
      </c>
      <c r="K153" s="332">
        <v>0</v>
      </c>
      <c r="L153" s="414">
        <v>0</v>
      </c>
      <c r="M153" s="340">
        <v>0</v>
      </c>
      <c r="N153" s="361" t="s">
        <v>373</v>
      </c>
    </row>
    <row r="154" spans="1:14" ht="12.75">
      <c r="A154" s="290" t="s">
        <v>275</v>
      </c>
      <c r="B154" s="226">
        <v>169</v>
      </c>
      <c r="C154" s="247">
        <v>0</v>
      </c>
      <c r="D154" s="228">
        <f>'[1]Expenses'!$N77</f>
        <v>750</v>
      </c>
      <c r="E154" s="373"/>
      <c r="F154" s="374"/>
      <c r="G154" s="374"/>
      <c r="H154" s="374"/>
      <c r="I154" s="374"/>
      <c r="J154" s="332">
        <f t="shared" si="13"/>
        <v>1</v>
      </c>
      <c r="K154" s="332">
        <v>0</v>
      </c>
      <c r="L154" s="414">
        <v>169</v>
      </c>
      <c r="M154" s="337">
        <f>SUM('[2]Expenses'!$B66:J66)</f>
        <v>0</v>
      </c>
      <c r="N154" s="360" t="s">
        <v>99</v>
      </c>
    </row>
    <row r="155" spans="1:14" ht="12.75">
      <c r="A155" s="343" t="s">
        <v>211</v>
      </c>
      <c r="B155" s="347"/>
      <c r="C155" s="347"/>
      <c r="D155" s="347"/>
      <c r="E155" s="382"/>
      <c r="F155" s="383"/>
      <c r="G155" s="383"/>
      <c r="H155" s="383"/>
      <c r="I155" s="383"/>
      <c r="J155" s="336"/>
      <c r="K155" s="352"/>
      <c r="L155" s="416"/>
      <c r="M155" s="346"/>
      <c r="N155" s="387"/>
    </row>
    <row r="156" spans="1:14" ht="12.75">
      <c r="A156" s="386" t="s">
        <v>256</v>
      </c>
      <c r="B156" s="235">
        <v>0</v>
      </c>
      <c r="C156" s="235">
        <v>0</v>
      </c>
      <c r="D156" s="235">
        <f>'[1]Expenses'!$N79</f>
        <v>70508.7</v>
      </c>
      <c r="E156" s="373"/>
      <c r="F156" s="374"/>
      <c r="G156" s="374"/>
      <c r="H156" s="374"/>
      <c r="I156" s="374"/>
      <c r="J156" s="332">
        <v>0</v>
      </c>
      <c r="K156" s="332">
        <v>0</v>
      </c>
      <c r="L156" s="414">
        <v>0</v>
      </c>
      <c r="M156" s="337">
        <f>SUM('[2]Expenses'!$B68:J68)</f>
        <v>0</v>
      </c>
      <c r="N156" s="388" t="s">
        <v>256</v>
      </c>
    </row>
    <row r="157" spans="1:14" ht="12.75">
      <c r="A157" s="386" t="s">
        <v>257</v>
      </c>
      <c r="B157" s="235">
        <v>0</v>
      </c>
      <c r="C157" s="235">
        <v>0</v>
      </c>
      <c r="D157" s="235">
        <f>'[1]Expenses'!$N80</f>
        <v>5125.299999999999</v>
      </c>
      <c r="E157" s="373"/>
      <c r="F157" s="374"/>
      <c r="G157" s="374"/>
      <c r="H157" s="374"/>
      <c r="I157" s="374"/>
      <c r="J157" s="332">
        <v>0</v>
      </c>
      <c r="K157" s="332">
        <v>0</v>
      </c>
      <c r="L157" s="414">
        <v>0</v>
      </c>
      <c r="M157" s="337">
        <f>SUM('[2]Expenses'!$B69:J69)</f>
        <v>0</v>
      </c>
      <c r="N157" s="388" t="s">
        <v>257</v>
      </c>
    </row>
    <row r="158" spans="1:14" ht="12.75">
      <c r="A158" s="386" t="s">
        <v>258</v>
      </c>
      <c r="B158" s="235">
        <v>0</v>
      </c>
      <c r="C158" s="235">
        <v>0</v>
      </c>
      <c r="D158" s="235">
        <f>'[1]Expenses'!$N81</f>
        <v>5236.36</v>
      </c>
      <c r="E158" s="373"/>
      <c r="F158" s="374"/>
      <c r="G158" s="374"/>
      <c r="H158" s="374"/>
      <c r="I158" s="374"/>
      <c r="J158" s="332">
        <v>0</v>
      </c>
      <c r="K158" s="332">
        <v>0</v>
      </c>
      <c r="L158" s="414">
        <v>0</v>
      </c>
      <c r="M158" s="337">
        <f>SUM('[2]Expenses'!$B70:J70)</f>
        <v>0</v>
      </c>
      <c r="N158" s="388" t="s">
        <v>258</v>
      </c>
    </row>
    <row r="159" spans="1:14" ht="12.75">
      <c r="A159" s="386" t="s">
        <v>259</v>
      </c>
      <c r="B159" s="235">
        <v>0</v>
      </c>
      <c r="C159" s="235">
        <v>0</v>
      </c>
      <c r="D159" s="235">
        <f>'[1]Expenses'!$N82</f>
        <v>18620.1632</v>
      </c>
      <c r="E159" s="373"/>
      <c r="F159" s="374"/>
      <c r="G159" s="374"/>
      <c r="H159" s="374"/>
      <c r="I159" s="374"/>
      <c r="J159" s="332">
        <v>0</v>
      </c>
      <c r="K159" s="332">
        <v>0</v>
      </c>
      <c r="L159" s="414">
        <v>0</v>
      </c>
      <c r="M159" s="337">
        <v>0</v>
      </c>
      <c r="N159" s="388" t="s">
        <v>259</v>
      </c>
    </row>
    <row r="160" spans="1:14" ht="12.75">
      <c r="A160" s="386" t="s">
        <v>260</v>
      </c>
      <c r="B160" s="235">
        <v>0</v>
      </c>
      <c r="C160" s="235">
        <v>51</v>
      </c>
      <c r="D160" s="235">
        <f>'[1]Expenses'!$N83</f>
        <v>3435.36</v>
      </c>
      <c r="E160" s="373"/>
      <c r="F160" s="374"/>
      <c r="G160" s="374"/>
      <c r="H160" s="374"/>
      <c r="I160" s="374"/>
      <c r="J160" s="332">
        <v>0</v>
      </c>
      <c r="K160" s="332">
        <f>M160/C160</f>
        <v>0.23176470588235296</v>
      </c>
      <c r="L160" s="414">
        <v>0</v>
      </c>
      <c r="M160" s="337">
        <f>SUM('[2]Expenses'!$B71:J71)</f>
        <v>11.82</v>
      </c>
      <c r="N160" s="388" t="s">
        <v>260</v>
      </c>
    </row>
    <row r="161" spans="1:14" ht="12.75">
      <c r="A161" s="386" t="s">
        <v>261</v>
      </c>
      <c r="B161" s="235">
        <v>0</v>
      </c>
      <c r="C161" s="235">
        <v>4361</v>
      </c>
      <c r="D161" s="235">
        <f>'[1]Expenses'!$N84</f>
        <v>0</v>
      </c>
      <c r="E161" s="373"/>
      <c r="F161" s="374"/>
      <c r="G161" s="374"/>
      <c r="H161" s="374"/>
      <c r="I161" s="374"/>
      <c r="J161" s="332">
        <v>0</v>
      </c>
      <c r="K161" s="332">
        <f>M161/C161</f>
        <v>0</v>
      </c>
      <c r="L161" s="414">
        <v>0</v>
      </c>
      <c r="M161" s="337">
        <f>SUM('[2]Expenses'!$B72:J72)</f>
        <v>0</v>
      </c>
      <c r="N161" s="388" t="s">
        <v>261</v>
      </c>
    </row>
    <row r="162" spans="1:14" ht="12.75">
      <c r="A162" s="386" t="s">
        <v>262</v>
      </c>
      <c r="B162" s="235">
        <v>0</v>
      </c>
      <c r="C162" s="235">
        <v>206</v>
      </c>
      <c r="D162" s="235">
        <f>'[1]Expenses'!$N85</f>
        <v>0</v>
      </c>
      <c r="E162" s="373"/>
      <c r="F162" s="374"/>
      <c r="G162" s="374"/>
      <c r="H162" s="374"/>
      <c r="I162" s="374"/>
      <c r="J162" s="332">
        <v>0</v>
      </c>
      <c r="K162" s="332">
        <f>M162/C162</f>
        <v>0</v>
      </c>
      <c r="L162" s="414">
        <v>0</v>
      </c>
      <c r="M162" s="337">
        <f>SUM('[2]Expenses'!$B73:J73)</f>
        <v>0</v>
      </c>
      <c r="N162" s="388" t="s">
        <v>262</v>
      </c>
    </row>
    <row r="163" spans="1:14" ht="12.75">
      <c r="A163" s="386" t="s">
        <v>263</v>
      </c>
      <c r="B163" s="235">
        <v>0</v>
      </c>
      <c r="C163" s="235">
        <v>673</v>
      </c>
      <c r="D163" s="235">
        <f>'[1]Expenses'!$N86</f>
        <v>1702.45</v>
      </c>
      <c r="E163" s="373"/>
      <c r="F163" s="374"/>
      <c r="G163" s="374"/>
      <c r="H163" s="374"/>
      <c r="I163" s="374"/>
      <c r="J163" s="332">
        <v>0</v>
      </c>
      <c r="K163" s="332">
        <f>M163/C163</f>
        <v>0</v>
      </c>
      <c r="L163" s="414">
        <v>0</v>
      </c>
      <c r="M163" s="337">
        <f>SUM('[2]Expenses'!$B74:J74)</f>
        <v>0</v>
      </c>
      <c r="N163" s="388" t="s">
        <v>263</v>
      </c>
    </row>
    <row r="164" spans="1:14" ht="12.75">
      <c r="A164" s="389" t="s">
        <v>352</v>
      </c>
      <c r="B164" s="235">
        <v>0</v>
      </c>
      <c r="C164" s="235">
        <v>0</v>
      </c>
      <c r="D164" s="235">
        <f>'[1]Expenses'!$N87</f>
        <v>0</v>
      </c>
      <c r="E164" s="373"/>
      <c r="F164" s="374"/>
      <c r="G164" s="374"/>
      <c r="H164" s="374"/>
      <c r="I164" s="374"/>
      <c r="J164" s="332">
        <v>0</v>
      </c>
      <c r="K164" s="332">
        <v>0</v>
      </c>
      <c r="L164" s="414">
        <v>0</v>
      </c>
      <c r="M164" s="337">
        <v>0</v>
      </c>
      <c r="N164" s="390" t="s">
        <v>352</v>
      </c>
    </row>
    <row r="165" spans="1:14" ht="12.75">
      <c r="A165" s="287" t="s">
        <v>353</v>
      </c>
      <c r="B165" s="235">
        <v>0</v>
      </c>
      <c r="C165" s="235">
        <v>455</v>
      </c>
      <c r="D165" s="235">
        <f>'[1]Expenses'!$N88</f>
        <v>0</v>
      </c>
      <c r="E165" s="373"/>
      <c r="F165" s="374"/>
      <c r="G165" s="374"/>
      <c r="H165" s="374"/>
      <c r="I165" s="374"/>
      <c r="J165" s="332">
        <v>0</v>
      </c>
      <c r="K165" s="332">
        <f>M165/C165</f>
        <v>0</v>
      </c>
      <c r="L165" s="414">
        <v>0</v>
      </c>
      <c r="M165" s="337">
        <f>SUM('[2]Expenses'!$B75:J75)</f>
        <v>0</v>
      </c>
      <c r="N165" s="391" t="s">
        <v>353</v>
      </c>
    </row>
    <row r="166" spans="1:14" ht="13.5" thickBot="1">
      <c r="A166" s="293" t="s">
        <v>73</v>
      </c>
      <c r="B166" s="294">
        <f>SUM(B147:B165)</f>
        <v>959262.9460000001</v>
      </c>
      <c r="C166" s="294">
        <f>SUM(C147:C165)</f>
        <v>974614.1599999999</v>
      </c>
      <c r="D166" s="294">
        <f>SUM(D147:D165)</f>
        <v>1287990.7576000004</v>
      </c>
      <c r="E166" s="373"/>
      <c r="F166" s="374"/>
      <c r="G166" s="374"/>
      <c r="H166" s="374"/>
      <c r="I166" s="374"/>
      <c r="J166" s="422">
        <f>L166/B166</f>
        <v>0.7639794626237966</v>
      </c>
      <c r="K166" s="422">
        <f>M166/C166</f>
        <v>0.7459993501428297</v>
      </c>
      <c r="L166" s="424">
        <f>SUM(L147:L165)</f>
        <v>732857.1900000001</v>
      </c>
      <c r="M166" s="342">
        <f>SUM(M147:M165)</f>
        <v>727061.5299999998</v>
      </c>
      <c r="N166" s="364" t="s">
        <v>73</v>
      </c>
    </row>
    <row r="167" spans="1:14" ht="15.75" thickBot="1">
      <c r="A167" s="392" t="s">
        <v>32</v>
      </c>
      <c r="B167" s="393">
        <f>B95+B166+B144+B122</f>
        <v>2921080.06</v>
      </c>
      <c r="C167" s="393">
        <f>C95+C166+C144+C122</f>
        <v>3303105.952</v>
      </c>
      <c r="D167" s="393">
        <f>D95+D166+D144+D122</f>
        <v>4031838.8260000004</v>
      </c>
      <c r="E167" s="394"/>
      <c r="F167" s="395"/>
      <c r="G167" s="395"/>
      <c r="H167" s="395"/>
      <c r="I167" s="395"/>
      <c r="J167" s="398"/>
      <c r="K167" s="399"/>
      <c r="L167" s="417"/>
      <c r="M167" s="396">
        <f>M95+M166+M144+M122</f>
        <v>2462834.11</v>
      </c>
      <c r="N167" s="397" t="s">
        <v>32</v>
      </c>
    </row>
    <row r="168" spans="1:14" ht="15">
      <c r="A168" s="313" t="s">
        <v>354</v>
      </c>
      <c r="B168" s="314" t="s">
        <v>322</v>
      </c>
      <c r="C168" s="314" t="s">
        <v>323</v>
      </c>
      <c r="D168" s="302" t="s">
        <v>209</v>
      </c>
      <c r="E168" s="401"/>
      <c r="F168" s="402"/>
      <c r="G168" s="402"/>
      <c r="H168" s="402"/>
      <c r="I168" s="402"/>
      <c r="J168" s="407" t="s">
        <v>360</v>
      </c>
      <c r="K168" s="404" t="s">
        <v>361</v>
      </c>
      <c r="L168" s="413" t="s">
        <v>375</v>
      </c>
      <c r="M168" s="407" t="s">
        <v>374</v>
      </c>
      <c r="N168" s="313" t="s">
        <v>354</v>
      </c>
    </row>
    <row r="169" spans="1:14" ht="12.75">
      <c r="A169" s="285" t="s">
        <v>195</v>
      </c>
      <c r="B169" s="226">
        <v>37524.04</v>
      </c>
      <c r="C169" s="226">
        <v>12339.07</v>
      </c>
      <c r="D169" s="226">
        <f>'[1]Expenses'!$N117</f>
        <v>231466.61000000002</v>
      </c>
      <c r="E169" s="226"/>
      <c r="F169" s="227"/>
      <c r="G169" s="227"/>
      <c r="H169" s="227"/>
      <c r="I169" s="227"/>
      <c r="J169" s="332">
        <f aca="true" t="shared" si="14" ref="J169:J182">L169/B169</f>
        <v>0.8140565354903151</v>
      </c>
      <c r="K169" s="430">
        <f aca="true" t="shared" si="15" ref="K169:K182">M169/C169</f>
        <v>1</v>
      </c>
      <c r="L169" s="418">
        <v>30546.690000000002</v>
      </c>
      <c r="M169" s="326">
        <v>12339.07</v>
      </c>
      <c r="N169" s="328" t="s">
        <v>195</v>
      </c>
    </row>
    <row r="170" spans="1:14" ht="12.75">
      <c r="A170" s="285" t="s">
        <v>44</v>
      </c>
      <c r="B170" s="247">
        <v>9394.68</v>
      </c>
      <c r="C170" s="247">
        <v>8036.889999999999</v>
      </c>
      <c r="D170" s="226">
        <f>'[1]Expenses'!$N118</f>
        <v>7786.120000000001</v>
      </c>
      <c r="E170" s="226"/>
      <c r="F170" s="227"/>
      <c r="G170" s="227"/>
      <c r="H170" s="227"/>
      <c r="I170" s="227"/>
      <c r="J170" s="332">
        <f t="shared" si="14"/>
        <v>0.7442169397999719</v>
      </c>
      <c r="K170" s="430">
        <f t="shared" si="15"/>
        <v>0.6978818921249388</v>
      </c>
      <c r="L170" s="418">
        <v>6991.68</v>
      </c>
      <c r="M170" s="325">
        <v>5608.799999999999</v>
      </c>
      <c r="N170" s="330" t="s">
        <v>44</v>
      </c>
    </row>
    <row r="171" spans="1:14" ht="12.75">
      <c r="A171" s="290" t="s">
        <v>48</v>
      </c>
      <c r="B171" s="247">
        <v>32192.8</v>
      </c>
      <c r="C171" s="247">
        <v>13758.960000000001</v>
      </c>
      <c r="D171" s="226">
        <f>'[1]Expenses'!$N119</f>
        <v>19988.46</v>
      </c>
      <c r="E171" s="226"/>
      <c r="F171" s="227"/>
      <c r="G171" s="227"/>
      <c r="H171" s="227"/>
      <c r="I171" s="227"/>
      <c r="J171" s="332">
        <f t="shared" si="14"/>
        <v>0.7841852836659129</v>
      </c>
      <c r="K171" s="430">
        <f t="shared" si="15"/>
        <v>0.6985695139748934</v>
      </c>
      <c r="L171" s="418">
        <v>25245.12</v>
      </c>
      <c r="M171" s="327">
        <v>9611.59</v>
      </c>
      <c r="N171" s="331" t="s">
        <v>48</v>
      </c>
    </row>
    <row r="172" spans="1:14" ht="12.75">
      <c r="A172" s="290" t="s">
        <v>49</v>
      </c>
      <c r="B172" s="247">
        <v>8148.65</v>
      </c>
      <c r="C172" s="247">
        <v>7323.45</v>
      </c>
      <c r="D172" s="226">
        <f>'[1]Expenses'!$N120</f>
        <v>15216.2</v>
      </c>
      <c r="E172" s="226"/>
      <c r="F172" s="227"/>
      <c r="G172" s="227"/>
      <c r="H172" s="227"/>
      <c r="I172" s="227"/>
      <c r="J172" s="332">
        <f t="shared" si="14"/>
        <v>0.6905045621053795</v>
      </c>
      <c r="K172" s="430">
        <f t="shared" si="15"/>
        <v>0.7732981040356662</v>
      </c>
      <c r="L172" s="418">
        <v>5626.68</v>
      </c>
      <c r="M172" s="327">
        <v>5663.21</v>
      </c>
      <c r="N172" s="331" t="s">
        <v>49</v>
      </c>
    </row>
    <row r="173" spans="1:14" ht="12.75">
      <c r="A173" s="290" t="s">
        <v>160</v>
      </c>
      <c r="B173" s="226">
        <v>50951.8</v>
      </c>
      <c r="C173" s="226">
        <v>48123.740000000005</v>
      </c>
      <c r="D173" s="226">
        <f>'[1]Expenses'!$N121</f>
        <v>65932.44000000002</v>
      </c>
      <c r="E173" s="226"/>
      <c r="F173" s="227"/>
      <c r="G173" s="227"/>
      <c r="H173" s="227"/>
      <c r="I173" s="227"/>
      <c r="J173" s="332">
        <f t="shared" si="14"/>
        <v>0.8261878873759121</v>
      </c>
      <c r="K173" s="430">
        <f t="shared" si="15"/>
        <v>0.8149609735236704</v>
      </c>
      <c r="L173" s="418">
        <v>42095.76</v>
      </c>
      <c r="M173" s="326">
        <v>39218.97</v>
      </c>
      <c r="N173" s="329" t="s">
        <v>160</v>
      </c>
    </row>
    <row r="174" spans="1:14" ht="12.75">
      <c r="A174" s="290" t="s">
        <v>161</v>
      </c>
      <c r="B174" s="226">
        <v>5359.42</v>
      </c>
      <c r="C174" s="226">
        <v>7070.6900000000005</v>
      </c>
      <c r="D174" s="226">
        <f>'[1]Expenses'!$N122</f>
        <v>6462.58</v>
      </c>
      <c r="E174" s="226"/>
      <c r="F174" s="227"/>
      <c r="G174" s="227"/>
      <c r="H174" s="227"/>
      <c r="I174" s="227"/>
      <c r="J174" s="332">
        <f t="shared" si="14"/>
        <v>0.774514779584358</v>
      </c>
      <c r="K174" s="430">
        <f t="shared" si="15"/>
        <v>0.761348609541643</v>
      </c>
      <c r="L174" s="418">
        <v>4150.95</v>
      </c>
      <c r="M174" s="326">
        <v>5383.26</v>
      </c>
      <c r="N174" s="329" t="s">
        <v>161</v>
      </c>
    </row>
    <row r="175" spans="1:14" ht="12.75">
      <c r="A175" s="288" t="s">
        <v>39</v>
      </c>
      <c r="B175" s="247">
        <v>25714.5</v>
      </c>
      <c r="C175" s="247">
        <v>32604.8</v>
      </c>
      <c r="D175" s="226">
        <f>'[1]Expenses'!$N123</f>
        <v>19923.73</v>
      </c>
      <c r="E175" s="226"/>
      <c r="F175" s="227"/>
      <c r="G175" s="227"/>
      <c r="H175" s="227"/>
      <c r="I175" s="227"/>
      <c r="J175" s="332">
        <f t="shared" si="14"/>
        <v>0.8887580936825527</v>
      </c>
      <c r="K175" s="430">
        <f t="shared" si="15"/>
        <v>0.7835720507409952</v>
      </c>
      <c r="L175" s="418">
        <v>22853.97</v>
      </c>
      <c r="M175" s="327">
        <v>25548.21</v>
      </c>
      <c r="N175" s="403" t="s">
        <v>39</v>
      </c>
    </row>
    <row r="176" spans="1:14" ht="12.75">
      <c r="A176" s="290" t="s">
        <v>196</v>
      </c>
      <c r="B176" s="226">
        <v>5420.650000000001</v>
      </c>
      <c r="C176" s="226">
        <v>7212.85</v>
      </c>
      <c r="D176" s="226">
        <f>'[1]Expenses'!$N124</f>
        <v>9986.96</v>
      </c>
      <c r="E176" s="226"/>
      <c r="F176" s="227"/>
      <c r="G176" s="227"/>
      <c r="H176" s="227"/>
      <c r="I176" s="227"/>
      <c r="J176" s="332">
        <f t="shared" si="14"/>
        <v>0.8394546779445269</v>
      </c>
      <c r="K176" s="430">
        <f t="shared" si="15"/>
        <v>0.9379579500474847</v>
      </c>
      <c r="L176" s="418">
        <v>4550.39</v>
      </c>
      <c r="M176" s="326">
        <v>6765.35</v>
      </c>
      <c r="N176" s="329" t="s">
        <v>196</v>
      </c>
    </row>
    <row r="177" spans="1:14" ht="12.75">
      <c r="A177" s="285" t="s">
        <v>162</v>
      </c>
      <c r="B177" s="226">
        <v>2930.0800000000004</v>
      </c>
      <c r="C177" s="226">
        <v>3815.5799999999995</v>
      </c>
      <c r="D177" s="226">
        <f>'[1]Expenses'!$N125</f>
        <v>4945.420000000001</v>
      </c>
      <c r="E177" s="226"/>
      <c r="F177" s="227"/>
      <c r="G177" s="227"/>
      <c r="H177" s="227"/>
      <c r="I177" s="227"/>
      <c r="J177" s="332">
        <f t="shared" si="14"/>
        <v>0.7556141811827664</v>
      </c>
      <c r="K177" s="430">
        <f t="shared" si="15"/>
        <v>0.7612158570911892</v>
      </c>
      <c r="L177" s="418">
        <v>2214.01</v>
      </c>
      <c r="M177" s="326">
        <v>2904.4799999999996</v>
      </c>
      <c r="N177" s="328" t="s">
        <v>162</v>
      </c>
    </row>
    <row r="178" spans="1:14" ht="12.75">
      <c r="A178" s="285" t="s">
        <v>163</v>
      </c>
      <c r="B178" s="226">
        <v>9399.24</v>
      </c>
      <c r="C178" s="226">
        <v>17405.32</v>
      </c>
      <c r="D178" s="226">
        <f>'[1]Expenses'!$N126</f>
        <v>23660.309999999998</v>
      </c>
      <c r="E178" s="226"/>
      <c r="F178" s="227"/>
      <c r="G178" s="227"/>
      <c r="H178" s="227"/>
      <c r="I178" s="227"/>
      <c r="J178" s="332">
        <f t="shared" si="14"/>
        <v>0.6889386801486078</v>
      </c>
      <c r="K178" s="430">
        <f t="shared" si="15"/>
        <v>0.8577067241510067</v>
      </c>
      <c r="L178" s="418">
        <v>6475.5</v>
      </c>
      <c r="M178" s="326">
        <v>14928.66</v>
      </c>
      <c r="N178" s="328" t="s">
        <v>163</v>
      </c>
    </row>
    <row r="179" spans="1:14" ht="12.75">
      <c r="A179" s="290" t="s">
        <v>355</v>
      </c>
      <c r="B179" s="226">
        <v>0</v>
      </c>
      <c r="C179" s="226">
        <v>0</v>
      </c>
      <c r="D179" s="226">
        <f>'[1]Expenses'!$N127</f>
        <v>55758.899999999994</v>
      </c>
      <c r="E179" s="226"/>
      <c r="F179" s="227"/>
      <c r="G179" s="227"/>
      <c r="H179" s="227"/>
      <c r="I179" s="227"/>
      <c r="J179" s="332">
        <v>0</v>
      </c>
      <c r="K179" s="430">
        <v>0</v>
      </c>
      <c r="L179" s="418">
        <v>0</v>
      </c>
      <c r="M179" s="326">
        <v>0</v>
      </c>
      <c r="N179" s="290" t="s">
        <v>355</v>
      </c>
    </row>
    <row r="180" spans="1:14" ht="12.75">
      <c r="A180" s="290" t="s">
        <v>241</v>
      </c>
      <c r="B180" s="226">
        <v>0</v>
      </c>
      <c r="C180" s="226">
        <v>0</v>
      </c>
      <c r="D180" s="226">
        <f>'[1]Expenses'!$N128</f>
        <v>0</v>
      </c>
      <c r="E180" s="226"/>
      <c r="F180" s="227"/>
      <c r="G180" s="227"/>
      <c r="H180" s="227"/>
      <c r="I180" s="227"/>
      <c r="J180" s="332">
        <v>0</v>
      </c>
      <c r="K180" s="430">
        <v>0</v>
      </c>
      <c r="L180" s="418">
        <v>0</v>
      </c>
      <c r="M180" s="326">
        <v>0</v>
      </c>
      <c r="N180" s="290" t="s">
        <v>241</v>
      </c>
    </row>
    <row r="181" spans="1:14" ht="12.75">
      <c r="A181" s="290" t="s">
        <v>242</v>
      </c>
      <c r="B181" s="226">
        <v>0</v>
      </c>
      <c r="C181" s="226">
        <v>0</v>
      </c>
      <c r="D181" s="226">
        <f>'[1]Expenses'!$N129</f>
        <v>4376.349999999999</v>
      </c>
      <c r="E181" s="226"/>
      <c r="F181" s="227"/>
      <c r="G181" s="227"/>
      <c r="H181" s="227"/>
      <c r="I181" s="227"/>
      <c r="J181" s="332">
        <v>0</v>
      </c>
      <c r="K181" s="430">
        <v>0</v>
      </c>
      <c r="L181" s="418">
        <v>0</v>
      </c>
      <c r="M181" s="326">
        <v>0</v>
      </c>
      <c r="N181" s="290" t="s">
        <v>242</v>
      </c>
    </row>
    <row r="182" spans="1:14" ht="13.5" thickBot="1">
      <c r="A182" s="311" t="s">
        <v>94</v>
      </c>
      <c r="B182" s="425">
        <f>SUM(B169:B181)</f>
        <v>187035.86</v>
      </c>
      <c r="C182" s="425">
        <f>SUM(C169:C181)</f>
        <v>157691.35</v>
      </c>
      <c r="D182" s="425">
        <f>SUM(D169:D181)</f>
        <v>465504.07999999996</v>
      </c>
      <c r="E182" s="426"/>
      <c r="F182" s="427"/>
      <c r="G182" s="427"/>
      <c r="H182" s="427"/>
      <c r="I182" s="427"/>
      <c r="J182" s="410">
        <f t="shared" si="14"/>
        <v>0.8059991811195996</v>
      </c>
      <c r="K182" s="422">
        <f t="shared" si="15"/>
        <v>0.8115321480854847</v>
      </c>
      <c r="L182" s="411">
        <f>SUM(L169:L181)</f>
        <v>150750.75000000006</v>
      </c>
      <c r="M182" s="428">
        <v>127971.6</v>
      </c>
      <c r="N182" s="429" t="s">
        <v>94</v>
      </c>
    </row>
    <row r="183" spans="4:11" ht="12.75">
      <c r="D183" s="358"/>
      <c r="E183" s="373"/>
      <c r="F183" s="374"/>
      <c r="G183" s="374"/>
      <c r="H183" s="374"/>
      <c r="I183" s="374"/>
      <c r="J183" s="40"/>
      <c r="K183" s="40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2.75"/>
  <cols>
    <col min="1" max="1" width="21.7109375" style="0" customWidth="1"/>
    <col min="2" max="2" width="11.140625" style="12" customWidth="1"/>
    <col min="3" max="3" width="9.00390625" style="12" customWidth="1"/>
    <col min="4" max="4" width="9.140625" style="12" customWidth="1"/>
    <col min="5" max="5" width="9.00390625" style="12" customWidth="1"/>
    <col min="6" max="6" width="9.140625" style="12" customWidth="1"/>
    <col min="7" max="8" width="9.57421875" style="12" customWidth="1"/>
    <col min="9" max="9" width="8.28125" style="12" customWidth="1"/>
    <col min="10" max="10" width="9.57421875" style="12" customWidth="1"/>
    <col min="11" max="11" width="8.28125" style="12" customWidth="1"/>
    <col min="12" max="12" width="8.57421875" style="12" customWidth="1"/>
    <col min="13" max="13" width="8.28125" style="12" customWidth="1"/>
    <col min="14" max="14" width="9.00390625" style="12" customWidth="1"/>
    <col min="15" max="15" width="28.421875" style="7" customWidth="1"/>
  </cols>
  <sheetData>
    <row r="1" spans="1:15" s="2" customFormat="1" ht="15">
      <c r="A1" s="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6"/>
    </row>
    <row r="2" spans="1:15" s="2" customFormat="1" ht="15">
      <c r="A2" s="2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6"/>
    </row>
    <row r="3" spans="1:15" s="2" customFormat="1" ht="15">
      <c r="A3" s="2" t="s">
        <v>34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</row>
    <row r="5" spans="2:15" ht="12.75">
      <c r="B5" s="11" t="s">
        <v>35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s">
        <v>16</v>
      </c>
    </row>
    <row r="6" spans="2:15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5"/>
    </row>
    <row r="7" spans="1:15" ht="12.75">
      <c r="A7" s="1" t="s">
        <v>57</v>
      </c>
      <c r="B7" s="4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"/>
    </row>
    <row r="8" spans="1:15" ht="12.75">
      <c r="A8" t="s">
        <v>58</v>
      </c>
      <c r="B8" s="42">
        <v>20000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/>
    </row>
    <row r="9" spans="1:15" ht="12.75">
      <c r="A9" t="s">
        <v>59</v>
      </c>
      <c r="B9" s="42">
        <v>5000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</row>
    <row r="10" spans="1:15" ht="12.75">
      <c r="A10" t="s">
        <v>60</v>
      </c>
      <c r="B10" s="42">
        <v>7500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/>
    </row>
    <row r="11" spans="1:15" ht="12.75">
      <c r="A11" t="s">
        <v>61</v>
      </c>
      <c r="B11" s="42">
        <v>4000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/>
    </row>
    <row r="12" spans="1:15" ht="12.75">
      <c r="A12" t="s">
        <v>62</v>
      </c>
      <c r="B12" s="42">
        <v>20000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</row>
    <row r="13" spans="1:15" ht="12.75">
      <c r="A13" t="s">
        <v>63</v>
      </c>
      <c r="B13" s="42">
        <v>2300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"/>
    </row>
    <row r="14" spans="2:15" ht="12.75">
      <c r="B14" s="4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/>
    </row>
    <row r="15" spans="2:15" ht="12.75">
      <c r="B15" s="4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/>
    </row>
    <row r="16" spans="1:15" ht="12.75">
      <c r="A16" t="s">
        <v>64</v>
      </c>
      <c r="B16" s="4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"/>
    </row>
    <row r="17" spans="2:15" ht="12.75">
      <c r="B17" s="4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/>
    </row>
    <row r="18" spans="2:15" ht="12.75">
      <c r="B18" s="4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/>
    </row>
    <row r="19" spans="2:15" ht="12.75">
      <c r="B19" s="4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"/>
    </row>
    <row r="20" spans="2:15" ht="12.75">
      <c r="B20" s="4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/>
    </row>
    <row r="21" spans="2:15" ht="12.75">
      <c r="B21" s="4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/>
    </row>
    <row r="22" spans="2:15" ht="12.75">
      <c r="B22" s="4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/>
    </row>
    <row r="23" spans="2:15" ht="12.75"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/>
    </row>
    <row r="24" spans="1:15" ht="12.75">
      <c r="A24" s="1" t="s">
        <v>33</v>
      </c>
      <c r="B24" s="43">
        <f>SUM(B8:B23)</f>
        <v>58800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5"/>
    </row>
    <row r="25" spans="2:15" ht="12.7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5"/>
    </row>
    <row r="26" spans="2:15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5"/>
    </row>
    <row r="27" spans="2:14" ht="12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1" t="s">
        <v>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8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5" s="8" customFormat="1" ht="12.75">
      <c r="A31" s="24" t="s">
        <v>57</v>
      </c>
      <c r="B31" s="32">
        <v>25000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7"/>
    </row>
    <row r="32" spans="1:15" s="8" customFormat="1" ht="12.75">
      <c r="A32" s="37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7"/>
    </row>
    <row r="33" spans="1:14" ht="12.75">
      <c r="A33" s="38" t="s">
        <v>66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8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8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>
      <c r="A37" s="38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5" s="22" customFormat="1" ht="12.75">
      <c r="A38" s="38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3"/>
    </row>
    <row r="39" spans="1:14" ht="12.7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4" ht="12.75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1:14" ht="12.7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2.7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.75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5" s="1" customFormat="1" ht="13.5" customHeight="1">
      <c r="A44" s="40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7"/>
    </row>
    <row r="45" spans="1:14" ht="12.75">
      <c r="A45" s="40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5" s="25" customFormat="1" ht="12.75">
      <c r="A46" s="40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7"/>
    </row>
    <row r="47" spans="1:14" ht="12.75">
      <c r="A47" s="40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4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40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40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40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5" ht="12.75">
      <c r="A52" t="s">
        <v>32</v>
      </c>
      <c r="B52" s="35">
        <f>SUM(B30:B43)</f>
        <v>25000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9"/>
    </row>
    <row r="53" spans="2:14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5" ht="12.75">
      <c r="A54" t="s">
        <v>65</v>
      </c>
      <c r="B54" s="36">
        <f>B24-B52</f>
        <v>33800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6"/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="85" zoomScaleSheetLayoutView="85" zoomScalePageLayoutView="0" workbookViewId="0" topLeftCell="A1">
      <selection activeCell="B26" sqref="B26:M37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3" width="9.57421875" style="0" bestFit="1" customWidth="1"/>
    <col min="4" max="4" width="11.57421875" style="0" customWidth="1"/>
    <col min="5" max="9" width="9.57421875" style="0" bestFit="1" customWidth="1"/>
    <col min="10" max="10" width="10.57421875" style="0" customWidth="1"/>
    <col min="11" max="13" width="9.57421875" style="0" bestFit="1" customWidth="1"/>
    <col min="14" max="14" width="12.421875" style="0" customWidth="1"/>
    <col min="15" max="15" width="26.28125" style="0" customWidth="1"/>
  </cols>
  <sheetData>
    <row r="1" spans="1:15" s="2" customFormat="1" ht="15">
      <c r="A1" s="437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6"/>
    </row>
    <row r="2" spans="1:15" s="2" customFormat="1" ht="15">
      <c r="A2" s="438" t="s">
        <v>194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6"/>
    </row>
    <row r="3" spans="1:15" s="2" customFormat="1" ht="15">
      <c r="A3" s="439" t="str">
        <f>'Total Operating'!A3</f>
        <v>2020-2021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6"/>
    </row>
    <row r="4" spans="2:15" s="2" customFormat="1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6"/>
    </row>
    <row r="5" spans="1:15" ht="12.7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89"/>
    </row>
    <row r="7" spans="1:15" s="83" customFormat="1" ht="17.25">
      <c r="A7" s="70" t="s">
        <v>180</v>
      </c>
      <c r="B7" s="73" t="s">
        <v>4</v>
      </c>
      <c r="C7" s="73" t="s">
        <v>5</v>
      </c>
      <c r="D7" s="74" t="s">
        <v>6</v>
      </c>
      <c r="E7" s="74" t="s">
        <v>7</v>
      </c>
      <c r="F7" s="74" t="s">
        <v>8</v>
      </c>
      <c r="G7" s="74" t="s">
        <v>9</v>
      </c>
      <c r="H7" s="74" t="s">
        <v>10</v>
      </c>
      <c r="I7" s="74" t="s">
        <v>11</v>
      </c>
      <c r="J7" s="74" t="s">
        <v>12</v>
      </c>
      <c r="K7" s="74" t="s">
        <v>13</v>
      </c>
      <c r="L7" s="74" t="s">
        <v>14</v>
      </c>
      <c r="M7" s="74" t="s">
        <v>98</v>
      </c>
      <c r="N7" s="67" t="s">
        <v>111</v>
      </c>
      <c r="O7" s="82" t="s">
        <v>130</v>
      </c>
    </row>
    <row r="8" spans="1:15" ht="12.75">
      <c r="A8" s="110" t="s">
        <v>80</v>
      </c>
      <c r="B8" s="116">
        <f>Revenue!B6</f>
        <v>500</v>
      </c>
      <c r="C8" s="116">
        <f>Revenue!C6</f>
        <v>2000</v>
      </c>
      <c r="D8" s="116">
        <f>Revenue!D6</f>
        <v>2000</v>
      </c>
      <c r="E8" s="116" t="str">
        <f>Revenue!E6</f>
        <v> </v>
      </c>
      <c r="F8" s="116">
        <f>Revenue!F6</f>
        <v>0</v>
      </c>
      <c r="G8" s="116">
        <f>Revenue!G6</f>
        <v>0</v>
      </c>
      <c r="H8" s="116">
        <f>Revenue!H6</f>
        <v>0</v>
      </c>
      <c r="I8" s="116">
        <f>Revenue!I6</f>
        <v>460</v>
      </c>
      <c r="J8" s="116">
        <f>Revenue!J6</f>
        <v>0</v>
      </c>
      <c r="K8" s="116">
        <f>Revenue!K6</f>
        <v>0</v>
      </c>
      <c r="L8" s="116">
        <f>Revenue!L6</f>
        <v>0</v>
      </c>
      <c r="M8" s="116">
        <f>Revenue!M6</f>
        <v>500</v>
      </c>
      <c r="N8" s="433">
        <f>SUM(B8:M8)</f>
        <v>5460</v>
      </c>
      <c r="O8" s="80"/>
    </row>
    <row r="9" spans="1:15" ht="12.75">
      <c r="A9" s="110" t="s">
        <v>81</v>
      </c>
      <c r="B9" s="116">
        <f>Revenue!B7</f>
        <v>71200</v>
      </c>
      <c r="C9" s="116">
        <f>Revenue!C7</f>
        <v>0</v>
      </c>
      <c r="D9" s="116">
        <f>Revenue!D7</f>
        <v>0</v>
      </c>
      <c r="E9" s="116">
        <f>Revenue!E7</f>
        <v>0</v>
      </c>
      <c r="F9" s="116">
        <f>Revenue!F7</f>
        <v>0</v>
      </c>
      <c r="G9" s="116">
        <f>Revenue!G7</f>
        <v>0</v>
      </c>
      <c r="H9" s="116">
        <f>Revenue!H7</f>
        <v>0</v>
      </c>
      <c r="I9" s="116">
        <f>Revenue!I7</f>
        <v>0</v>
      </c>
      <c r="J9" s="116">
        <f>Revenue!J7</f>
        <v>0</v>
      </c>
      <c r="K9" s="116">
        <f>Revenue!K7</f>
        <v>0</v>
      </c>
      <c r="L9" s="116">
        <f>Revenue!L7</f>
        <v>0</v>
      </c>
      <c r="M9" s="116">
        <f>Revenue!M7</f>
        <v>0</v>
      </c>
      <c r="N9" s="433">
        <f aca="true" t="shared" si="0" ref="N9:N21">SUM(B9:M9)</f>
        <v>71200</v>
      </c>
      <c r="O9" s="80"/>
    </row>
    <row r="10" spans="1:15" ht="12.75">
      <c r="A10" s="110" t="s">
        <v>82</v>
      </c>
      <c r="B10" s="116" t="str">
        <f>Revenue!B8</f>
        <v> </v>
      </c>
      <c r="C10" s="116">
        <f>Revenue!C8</f>
        <v>0</v>
      </c>
      <c r="D10" s="116">
        <f>Revenue!D8</f>
        <v>0</v>
      </c>
      <c r="E10" s="116">
        <f>Revenue!E8</f>
        <v>0</v>
      </c>
      <c r="F10" s="116">
        <f>Revenue!F8</f>
        <v>0</v>
      </c>
      <c r="G10" s="116">
        <f>Revenue!G8</f>
        <v>0</v>
      </c>
      <c r="H10" s="116">
        <f>Revenue!H8</f>
        <v>0</v>
      </c>
      <c r="I10" s="116">
        <f>Revenue!I8</f>
        <v>0</v>
      </c>
      <c r="J10" s="116">
        <f>Revenue!J8</f>
        <v>0</v>
      </c>
      <c r="K10" s="116">
        <f>Revenue!K8</f>
        <v>0</v>
      </c>
      <c r="L10" s="116">
        <f>Revenue!L8</f>
        <v>0</v>
      </c>
      <c r="M10" s="116">
        <f>Revenue!M8</f>
        <v>0</v>
      </c>
      <c r="N10" s="433">
        <f t="shared" si="0"/>
        <v>0</v>
      </c>
      <c r="O10" s="80"/>
    </row>
    <row r="11" spans="1:15" ht="12.75">
      <c r="A11" s="110" t="s">
        <v>83</v>
      </c>
      <c r="B11" s="116">
        <f>Revenue!B9</f>
        <v>50000</v>
      </c>
      <c r="C11" s="116">
        <f>Revenue!C9</f>
        <v>0</v>
      </c>
      <c r="D11" s="116">
        <f>Revenue!D9</f>
        <v>0</v>
      </c>
      <c r="E11" s="116">
        <f>Revenue!E9</f>
        <v>0</v>
      </c>
      <c r="F11" s="116">
        <f>Revenue!F9</f>
        <v>0</v>
      </c>
      <c r="G11" s="116">
        <f>Revenue!G9</f>
        <v>0</v>
      </c>
      <c r="H11" s="116">
        <f>Revenue!H9</f>
        <v>0</v>
      </c>
      <c r="I11" s="116">
        <f>Revenue!I9</f>
        <v>0</v>
      </c>
      <c r="J11" s="116">
        <f>Revenue!J9</f>
        <v>0</v>
      </c>
      <c r="K11" s="116">
        <f>Revenue!K9</f>
        <v>0</v>
      </c>
      <c r="L11" s="116">
        <f>Revenue!L9</f>
        <v>0</v>
      </c>
      <c r="M11" s="116">
        <f>Revenue!M9</f>
        <v>0</v>
      </c>
      <c r="N11" s="433">
        <f t="shared" si="0"/>
        <v>50000</v>
      </c>
      <c r="O11" s="80"/>
    </row>
    <row r="12" spans="1:15" ht="12.75">
      <c r="A12" s="110" t="s">
        <v>146</v>
      </c>
      <c r="B12" s="116">
        <f>Revenue!B10</f>
        <v>3900</v>
      </c>
      <c r="C12" s="116">
        <f>Revenue!C10</f>
        <v>0</v>
      </c>
      <c r="D12" s="116">
        <f>Revenue!D10</f>
        <v>0</v>
      </c>
      <c r="E12" s="116">
        <f>Revenue!E10</f>
        <v>0</v>
      </c>
      <c r="F12" s="116">
        <f>Revenue!F10</f>
        <v>0</v>
      </c>
      <c r="G12" s="116">
        <f>Revenue!G10</f>
        <v>0</v>
      </c>
      <c r="H12" s="116">
        <f>Revenue!H10</f>
        <v>0</v>
      </c>
      <c r="I12" s="116">
        <f>Revenue!I10</f>
        <v>0</v>
      </c>
      <c r="J12" s="116">
        <f>Revenue!J10</f>
        <v>0</v>
      </c>
      <c r="K12" s="116">
        <f>Revenue!K10</f>
        <v>0</v>
      </c>
      <c r="L12" s="116">
        <f>Revenue!L10</f>
        <v>0</v>
      </c>
      <c r="M12" s="116">
        <f>Revenue!M10</f>
        <v>0</v>
      </c>
      <c r="N12" s="433">
        <f t="shared" si="0"/>
        <v>3900</v>
      </c>
      <c r="O12" s="80"/>
    </row>
    <row r="13" spans="1:20" ht="12.75">
      <c r="A13" s="110" t="s">
        <v>84</v>
      </c>
      <c r="B13" s="116" t="str">
        <f>Revenue!B11</f>
        <v> </v>
      </c>
      <c r="C13" s="116">
        <f>Revenue!C11</f>
        <v>0</v>
      </c>
      <c r="D13" s="116">
        <f>Revenue!D11</f>
        <v>0</v>
      </c>
      <c r="E13" s="116">
        <f>Revenue!E11</f>
        <v>0</v>
      </c>
      <c r="F13" s="116">
        <f>Revenue!F11</f>
        <v>0</v>
      </c>
      <c r="G13" s="116">
        <f>Revenue!G11</f>
        <v>0</v>
      </c>
      <c r="H13" s="116">
        <f>Revenue!H11</f>
        <v>0</v>
      </c>
      <c r="I13" s="116">
        <f>Revenue!I11</f>
        <v>0</v>
      </c>
      <c r="J13" s="116">
        <f>Revenue!J11</f>
        <v>0</v>
      </c>
      <c r="K13" s="116">
        <f>Revenue!K11</f>
        <v>0</v>
      </c>
      <c r="L13" s="116">
        <f>Revenue!L11</f>
        <v>0</v>
      </c>
      <c r="M13" s="116">
        <f>Revenue!M11</f>
        <v>0</v>
      </c>
      <c r="N13" s="433">
        <f t="shared" si="0"/>
        <v>0</v>
      </c>
      <c r="O13" s="80"/>
      <c r="T13">
        <v>944000</v>
      </c>
    </row>
    <row r="14" spans="1:20" ht="12.75">
      <c r="A14" s="110" t="s">
        <v>85</v>
      </c>
      <c r="B14" s="116">
        <f>Revenue!B12</f>
        <v>96000</v>
      </c>
      <c r="C14" s="116">
        <f>Revenue!C12</f>
        <v>0</v>
      </c>
      <c r="D14" s="116">
        <f>Revenue!D12</f>
        <v>0</v>
      </c>
      <c r="E14" s="116">
        <f>Revenue!E12</f>
        <v>0</v>
      </c>
      <c r="F14" s="116">
        <f>Revenue!F12</f>
        <v>0</v>
      </c>
      <c r="G14" s="116">
        <f>Revenue!G12</f>
        <v>0</v>
      </c>
      <c r="H14" s="116">
        <f>Revenue!H12</f>
        <v>0</v>
      </c>
      <c r="I14" s="116">
        <f>Revenue!I12</f>
        <v>0</v>
      </c>
      <c r="J14" s="116">
        <f>Revenue!J12</f>
        <v>0</v>
      </c>
      <c r="K14" s="116">
        <f>Revenue!K12</f>
        <v>0</v>
      </c>
      <c r="L14" s="116">
        <f>Revenue!L12</f>
        <v>0</v>
      </c>
      <c r="M14" s="116">
        <f>Revenue!M12</f>
        <v>0</v>
      </c>
      <c r="N14" s="433">
        <f t="shared" si="0"/>
        <v>96000</v>
      </c>
      <c r="O14" s="80"/>
      <c r="T14">
        <v>-186000</v>
      </c>
    </row>
    <row r="15" spans="1:20" ht="12.75">
      <c r="A15" s="110" t="s">
        <v>147</v>
      </c>
      <c r="B15" s="116">
        <f>Revenue!B13</f>
        <v>12880</v>
      </c>
      <c r="C15" s="116">
        <f>Revenue!C13</f>
        <v>0</v>
      </c>
      <c r="D15" s="116">
        <f>Revenue!D13</f>
        <v>0</v>
      </c>
      <c r="E15" s="116">
        <f>Revenue!E13</f>
        <v>0</v>
      </c>
      <c r="F15" s="116">
        <f>Revenue!F13</f>
        <v>0</v>
      </c>
      <c r="G15" s="116">
        <f>Revenue!G13</f>
        <v>0</v>
      </c>
      <c r="H15" s="116">
        <f>Revenue!H13</f>
        <v>0</v>
      </c>
      <c r="I15" s="116">
        <f>Revenue!I13</f>
        <v>0</v>
      </c>
      <c r="J15" s="116">
        <f>Revenue!J13</f>
        <v>0</v>
      </c>
      <c r="K15" s="116">
        <f>Revenue!K13</f>
        <v>0</v>
      </c>
      <c r="L15" s="116">
        <f>Revenue!L13</f>
        <v>0</v>
      </c>
      <c r="M15" s="116">
        <f>Revenue!M13</f>
        <v>0</v>
      </c>
      <c r="N15" s="433">
        <f t="shared" si="0"/>
        <v>12880</v>
      </c>
      <c r="O15" s="80"/>
      <c r="T15">
        <v>-5460</v>
      </c>
    </row>
    <row r="16" spans="1:15" ht="12.75">
      <c r="A16" s="110" t="s">
        <v>86</v>
      </c>
      <c r="B16" s="116">
        <f>Revenue!B14</f>
        <v>58000</v>
      </c>
      <c r="C16" s="116">
        <f>Revenue!C14</f>
        <v>0</v>
      </c>
      <c r="D16" s="116">
        <f>Revenue!D14</f>
        <v>0</v>
      </c>
      <c r="E16" s="116">
        <f>Revenue!E14</f>
        <v>0</v>
      </c>
      <c r="F16" s="116">
        <f>Revenue!F14</f>
        <v>0</v>
      </c>
      <c r="G16" s="116">
        <f>Revenue!G14</f>
        <v>0</v>
      </c>
      <c r="H16" s="116">
        <f>Revenue!H14</f>
        <v>0</v>
      </c>
      <c r="I16" s="116">
        <f>Revenue!I14</f>
        <v>0</v>
      </c>
      <c r="J16" s="116">
        <f>Revenue!J14</f>
        <v>0</v>
      </c>
      <c r="K16" s="116">
        <f>Revenue!K14</f>
        <v>0</v>
      </c>
      <c r="L16" s="116">
        <f>Revenue!L14</f>
        <v>0</v>
      </c>
      <c r="M16" s="116">
        <f>Revenue!M14</f>
        <v>0</v>
      </c>
      <c r="N16" s="433">
        <f t="shared" si="0"/>
        <v>58000</v>
      </c>
      <c r="O16" s="80"/>
    </row>
    <row r="17" spans="1:15" ht="12.75">
      <c r="A17" s="130" t="s">
        <v>156</v>
      </c>
      <c r="B17" s="116">
        <f>Revenue!B15</f>
        <v>300</v>
      </c>
      <c r="C17" s="116">
        <f>Revenue!C15</f>
        <v>0</v>
      </c>
      <c r="D17" s="116">
        <f>Revenue!D15</f>
        <v>0</v>
      </c>
      <c r="E17" s="116">
        <f>Revenue!E15</f>
        <v>0</v>
      </c>
      <c r="F17" s="116">
        <f>Revenue!F15</f>
        <v>0</v>
      </c>
      <c r="G17" s="116">
        <f>Revenue!G15</f>
        <v>0</v>
      </c>
      <c r="H17" s="116">
        <f>Revenue!H15</f>
        <v>0</v>
      </c>
      <c r="I17" s="116">
        <f>Revenue!I15</f>
        <v>0</v>
      </c>
      <c r="J17" s="116">
        <f>Revenue!J15</f>
        <v>0</v>
      </c>
      <c r="K17" s="116">
        <f>Revenue!K15</f>
        <v>0</v>
      </c>
      <c r="L17" s="116">
        <f>Revenue!L15</f>
        <v>0</v>
      </c>
      <c r="M17" s="116">
        <f>Revenue!M15</f>
        <v>0</v>
      </c>
      <c r="N17" s="433">
        <f t="shared" si="0"/>
        <v>300</v>
      </c>
      <c r="O17" s="80"/>
    </row>
    <row r="18" spans="1:15" ht="12.75">
      <c r="A18" s="110" t="s">
        <v>144</v>
      </c>
      <c r="B18" s="116">
        <f>Revenue!B16</f>
        <v>15500</v>
      </c>
      <c r="C18" s="116">
        <f>Revenue!C16</f>
        <v>15500</v>
      </c>
      <c r="D18" s="116">
        <f>Revenue!D16</f>
        <v>15500</v>
      </c>
      <c r="E18" s="116">
        <f>Revenue!E16</f>
        <v>15500</v>
      </c>
      <c r="F18" s="116">
        <f>Revenue!F16</f>
        <v>15500</v>
      </c>
      <c r="G18" s="116">
        <f>Revenue!G16</f>
        <v>15500</v>
      </c>
      <c r="H18" s="116">
        <f>Revenue!H16</f>
        <v>15500</v>
      </c>
      <c r="I18" s="116">
        <f>Revenue!I16</f>
        <v>15500</v>
      </c>
      <c r="J18" s="116">
        <f>Revenue!J16</f>
        <v>15500</v>
      </c>
      <c r="K18" s="116">
        <f>Revenue!K16</f>
        <v>15500</v>
      </c>
      <c r="L18" s="116">
        <f>Revenue!L16</f>
        <v>15500</v>
      </c>
      <c r="M18" s="116">
        <f>Revenue!M16</f>
        <v>15500</v>
      </c>
      <c r="N18" s="433">
        <f t="shared" si="0"/>
        <v>186000</v>
      </c>
      <c r="O18" s="80"/>
    </row>
    <row r="19" spans="1:15" ht="12.75">
      <c r="A19" s="130" t="s">
        <v>157</v>
      </c>
      <c r="B19" s="116" t="str">
        <f>Revenue!B17</f>
        <v> </v>
      </c>
      <c r="C19" s="116">
        <f>Revenue!C17</f>
        <v>0</v>
      </c>
      <c r="D19" s="116">
        <f>Revenue!D17</f>
        <v>0</v>
      </c>
      <c r="E19" s="116">
        <f>Revenue!E17</f>
        <v>3000</v>
      </c>
      <c r="F19" s="116">
        <f>Revenue!F17</f>
        <v>0</v>
      </c>
      <c r="G19" s="116">
        <f>Revenue!G17</f>
        <v>0</v>
      </c>
      <c r="H19" s="116">
        <f>Revenue!H17</f>
        <v>0</v>
      </c>
      <c r="I19" s="116">
        <f>Revenue!I17</f>
        <v>0</v>
      </c>
      <c r="J19" s="116">
        <f>Revenue!J17</f>
        <v>0</v>
      </c>
      <c r="K19" s="116">
        <f>Revenue!K17</f>
        <v>0</v>
      </c>
      <c r="L19" s="116">
        <f>Revenue!L17</f>
        <v>0</v>
      </c>
      <c r="M19" s="116">
        <f>Revenue!M17</f>
        <v>5100</v>
      </c>
      <c r="N19" s="433">
        <f t="shared" si="0"/>
        <v>8100</v>
      </c>
      <c r="O19" s="80"/>
    </row>
    <row r="20" spans="1:15" ht="12.75">
      <c r="A20" s="110" t="s">
        <v>87</v>
      </c>
      <c r="B20" s="116">
        <f>Revenue!B18</f>
        <v>254305</v>
      </c>
      <c r="C20" s="116">
        <f>Revenue!C18</f>
        <v>0</v>
      </c>
      <c r="D20" s="116">
        <f>Revenue!D18</f>
        <v>0</v>
      </c>
      <c r="E20" s="116">
        <f>Revenue!E18</f>
        <v>0</v>
      </c>
      <c r="F20" s="116">
        <f>Revenue!F18</f>
        <v>0</v>
      </c>
      <c r="G20" s="116">
        <f>Revenue!G18</f>
        <v>0</v>
      </c>
      <c r="H20" s="116">
        <f>Revenue!H18</f>
        <v>0</v>
      </c>
      <c r="I20" s="116">
        <f>Revenue!I18</f>
        <v>0</v>
      </c>
      <c r="J20" s="116">
        <f>Revenue!J18</f>
        <v>0</v>
      </c>
      <c r="K20" s="116">
        <f>Revenue!K18</f>
        <v>0</v>
      </c>
      <c r="L20" s="116">
        <f>Revenue!L18</f>
        <v>0</v>
      </c>
      <c r="M20" s="116">
        <f>Revenue!M18</f>
        <v>0</v>
      </c>
      <c r="N20" s="433">
        <f t="shared" si="0"/>
        <v>254305</v>
      </c>
      <c r="O20" s="80"/>
    </row>
    <row r="21" spans="1:15" ht="12.75">
      <c r="A21" s="110" t="s">
        <v>143</v>
      </c>
      <c r="B21" s="116">
        <f>Revenue!B19</f>
        <v>214900</v>
      </c>
      <c r="C21" s="116">
        <f>Revenue!C19</f>
        <v>0</v>
      </c>
      <c r="D21" s="116">
        <f>Revenue!D19</f>
        <v>0</v>
      </c>
      <c r="E21" s="116">
        <f>Revenue!E19</f>
        <v>0</v>
      </c>
      <c r="F21" s="116">
        <f>Revenue!F19</f>
        <v>0</v>
      </c>
      <c r="G21" s="116">
        <f>Revenue!G19</f>
        <v>0</v>
      </c>
      <c r="H21" s="116">
        <f>Revenue!H19</f>
        <v>0</v>
      </c>
      <c r="I21" s="116">
        <f>Revenue!I19</f>
        <v>0</v>
      </c>
      <c r="J21" s="116">
        <f>Revenue!J19</f>
        <v>0</v>
      </c>
      <c r="K21" s="116">
        <f>Revenue!K19</f>
        <v>0</v>
      </c>
      <c r="L21" s="116">
        <f>Revenue!L19</f>
        <v>0</v>
      </c>
      <c r="M21" s="116">
        <f>Revenue!M19</f>
        <v>0</v>
      </c>
      <c r="N21" s="433">
        <f t="shared" si="0"/>
        <v>214900</v>
      </c>
      <c r="O21" s="80"/>
    </row>
    <row r="22" spans="1:15" s="81" customFormat="1" ht="12.75">
      <c r="A22" s="434" t="s">
        <v>236</v>
      </c>
      <c r="B22" s="435">
        <f>SUM(B7:B21)</f>
        <v>777485</v>
      </c>
      <c r="C22" s="435">
        <f aca="true" t="shared" si="1" ref="C22:M22">SUM(C7:C21)</f>
        <v>17500</v>
      </c>
      <c r="D22" s="435">
        <f t="shared" si="1"/>
        <v>17500</v>
      </c>
      <c r="E22" s="435">
        <f t="shared" si="1"/>
        <v>18500</v>
      </c>
      <c r="F22" s="435">
        <f t="shared" si="1"/>
        <v>15500</v>
      </c>
      <c r="G22" s="435">
        <f t="shared" si="1"/>
        <v>15500</v>
      </c>
      <c r="H22" s="435">
        <f t="shared" si="1"/>
        <v>15500</v>
      </c>
      <c r="I22" s="435">
        <f t="shared" si="1"/>
        <v>15960</v>
      </c>
      <c r="J22" s="435">
        <f t="shared" si="1"/>
        <v>15500</v>
      </c>
      <c r="K22" s="435">
        <f t="shared" si="1"/>
        <v>15500</v>
      </c>
      <c r="L22" s="435">
        <f t="shared" si="1"/>
        <v>15500</v>
      </c>
      <c r="M22" s="435">
        <f t="shared" si="1"/>
        <v>21100</v>
      </c>
      <c r="N22" s="436">
        <f>SUM(B22:M22)</f>
        <v>961045</v>
      </c>
      <c r="O22" s="84"/>
    </row>
    <row r="23" spans="2:14" ht="12.75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212"/>
    </row>
    <row r="24" spans="2:14" ht="12.7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5" ht="17.25">
      <c r="A25" s="68" t="s">
        <v>179</v>
      </c>
      <c r="B25" s="120" t="s">
        <v>4</v>
      </c>
      <c r="C25" s="120" t="s">
        <v>5</v>
      </c>
      <c r="D25" s="121" t="s">
        <v>6</v>
      </c>
      <c r="E25" s="121" t="s">
        <v>7</v>
      </c>
      <c r="F25" s="121" t="s">
        <v>8</v>
      </c>
      <c r="G25" s="121" t="s">
        <v>9</v>
      </c>
      <c r="H25" s="121" t="s">
        <v>10</v>
      </c>
      <c r="I25" s="121" t="s">
        <v>11</v>
      </c>
      <c r="J25" s="121" t="s">
        <v>12</v>
      </c>
      <c r="K25" s="121" t="s">
        <v>13</v>
      </c>
      <c r="L25" s="121" t="s">
        <v>14</v>
      </c>
      <c r="M25" s="121" t="s">
        <v>98</v>
      </c>
      <c r="N25" s="121" t="s">
        <v>94</v>
      </c>
      <c r="O25" s="76"/>
    </row>
    <row r="26" spans="1:15" ht="12.75">
      <c r="A26" s="69" t="s">
        <v>106</v>
      </c>
      <c r="B26" s="117">
        <f>Expense!B6</f>
        <v>0</v>
      </c>
      <c r="C26" s="117">
        <f>Expense!C6</f>
        <v>0</v>
      </c>
      <c r="D26" s="117">
        <f>Expense!D6</f>
        <v>0</v>
      </c>
      <c r="E26" s="117">
        <f>Expense!E6</f>
        <v>0</v>
      </c>
      <c r="F26" s="117">
        <f>Expense!F6</f>
        <v>0</v>
      </c>
      <c r="G26" s="117">
        <f>Expense!G6</f>
        <v>15000</v>
      </c>
      <c r="H26" s="117">
        <f>Expense!H8</f>
        <v>0</v>
      </c>
      <c r="I26" s="117">
        <f>Expense!I6</f>
        <v>0</v>
      </c>
      <c r="J26" s="117">
        <f>Expense!J6</f>
        <v>0</v>
      </c>
      <c r="K26" s="117">
        <f>Expense!K6</f>
        <v>0</v>
      </c>
      <c r="L26" s="117">
        <f>Expense!L6</f>
        <v>0</v>
      </c>
      <c r="M26" s="117">
        <f>Expense!M6</f>
        <v>0</v>
      </c>
      <c r="N26" s="433">
        <f aca="true" t="shared" si="2" ref="N26:N37">SUM(B26:M26)</f>
        <v>15000</v>
      </c>
      <c r="O26" s="75"/>
    </row>
    <row r="27" spans="1:15" ht="12.75">
      <c r="A27" s="61" t="s">
        <v>107</v>
      </c>
      <c r="B27" s="117">
        <f>Expense!B7</f>
        <v>3000</v>
      </c>
      <c r="C27" s="117">
        <f>Expense!C7</f>
        <v>0</v>
      </c>
      <c r="D27" s="117">
        <f>Expense!D7</f>
        <v>0</v>
      </c>
      <c r="E27" s="117">
        <f>Expense!E7</f>
        <v>0</v>
      </c>
      <c r="F27" s="117">
        <f>Expense!F7</f>
        <v>0</v>
      </c>
      <c r="G27" s="117">
        <f>Expense!G7</f>
        <v>0</v>
      </c>
      <c r="H27" s="117">
        <f>Expense!H7</f>
        <v>0</v>
      </c>
      <c r="I27" s="117">
        <f>Expense!I7</f>
        <v>0</v>
      </c>
      <c r="J27" s="117">
        <f>Expense!J7</f>
        <v>12000</v>
      </c>
      <c r="K27" s="117">
        <f>Expense!K7</f>
        <v>0</v>
      </c>
      <c r="L27" s="117">
        <f>Expense!L7</f>
        <v>0</v>
      </c>
      <c r="M27" s="117">
        <f>Expense!M7</f>
        <v>0</v>
      </c>
      <c r="N27" s="433">
        <f t="shared" si="2"/>
        <v>15000</v>
      </c>
      <c r="O27" s="75"/>
    </row>
    <row r="28" spans="1:15" ht="12.75">
      <c r="A28" s="61" t="s">
        <v>134</v>
      </c>
      <c r="B28" s="117">
        <f>Expense!B8</f>
        <v>0</v>
      </c>
      <c r="C28" s="117">
        <f>Expense!C8</f>
        <v>5000</v>
      </c>
      <c r="D28" s="117">
        <f>Expense!D8</f>
        <v>0</v>
      </c>
      <c r="E28" s="117">
        <f>Expense!E8</f>
        <v>0</v>
      </c>
      <c r="F28" s="117">
        <f>Expense!F8</f>
        <v>0</v>
      </c>
      <c r="G28" s="117" t="str">
        <f>Expense!G8</f>
        <v> </v>
      </c>
      <c r="H28" s="117">
        <f>Expense!H8</f>
        <v>0</v>
      </c>
      <c r="I28" s="117">
        <f>Expense!I8</f>
        <v>0</v>
      </c>
      <c r="J28" s="117">
        <f>Expense!J8</f>
        <v>0</v>
      </c>
      <c r="K28" s="117">
        <f>Expense!K8</f>
        <v>0</v>
      </c>
      <c r="L28" s="117">
        <f>Expense!L8</f>
        <v>0</v>
      </c>
      <c r="M28" s="117">
        <f>Expense!M8</f>
        <v>0</v>
      </c>
      <c r="N28" s="433">
        <f t="shared" si="2"/>
        <v>5000</v>
      </c>
      <c r="O28" s="75"/>
    </row>
    <row r="29" spans="1:15" ht="12.75">
      <c r="A29" s="79" t="s">
        <v>205</v>
      </c>
      <c r="B29" s="117">
        <f>Expense!B9</f>
        <v>0</v>
      </c>
      <c r="C29" s="117">
        <f>Expense!C9</f>
        <v>0</v>
      </c>
      <c r="D29" s="117">
        <f>Expense!D9</f>
        <v>0</v>
      </c>
      <c r="E29" s="117">
        <f>Expense!E9</f>
        <v>0</v>
      </c>
      <c r="F29" s="117">
        <f>Expense!F9</f>
        <v>0</v>
      </c>
      <c r="G29" s="117">
        <f>Expense!G9</f>
        <v>0</v>
      </c>
      <c r="H29" s="117">
        <f>Expense!H9</f>
        <v>0</v>
      </c>
      <c r="I29" s="117">
        <f>Expense!I9</f>
        <v>0</v>
      </c>
      <c r="J29" s="117">
        <f>Expense!J9</f>
        <v>0</v>
      </c>
      <c r="K29" s="117">
        <f>Expense!K9</f>
        <v>0</v>
      </c>
      <c r="L29" s="117">
        <f>Expense!L9</f>
        <v>5000</v>
      </c>
      <c r="M29" s="117">
        <f>Expense!M9</f>
        <v>0</v>
      </c>
      <c r="N29" s="433">
        <f>SUM(B29:M29)</f>
        <v>5000</v>
      </c>
      <c r="O29" s="75"/>
    </row>
    <row r="30" spans="1:15" ht="12.75">
      <c r="A30" s="61" t="s">
        <v>187</v>
      </c>
      <c r="B30" s="117">
        <f>Expense!B10</f>
        <v>0</v>
      </c>
      <c r="C30" s="117">
        <f>Expense!C10</f>
        <v>0</v>
      </c>
      <c r="D30" s="117">
        <f>Expense!D10</f>
        <v>2000</v>
      </c>
      <c r="E30" s="117">
        <f>Expense!E10</f>
        <v>0</v>
      </c>
      <c r="F30" s="117">
        <f>Expense!F10</f>
        <v>0</v>
      </c>
      <c r="G30" s="117">
        <f>Expense!G10</f>
        <v>0</v>
      </c>
      <c r="H30" s="117">
        <f>Expense!H10</f>
        <v>0</v>
      </c>
      <c r="I30" s="117">
        <f>Expense!I10</f>
        <v>0</v>
      </c>
      <c r="J30" s="117">
        <f>Expense!J10</f>
        <v>0</v>
      </c>
      <c r="K30" s="117">
        <f>Expense!K10</f>
        <v>0</v>
      </c>
      <c r="L30" s="117">
        <f>Expense!L10</f>
        <v>0</v>
      </c>
      <c r="M30" s="117">
        <f>Expense!M10</f>
        <v>0</v>
      </c>
      <c r="N30" s="433">
        <f>SUM(B30:M30)</f>
        <v>2000</v>
      </c>
      <c r="O30" s="75"/>
    </row>
    <row r="31" spans="1:15" ht="12.75">
      <c r="A31" s="79" t="s">
        <v>143</v>
      </c>
      <c r="B31" s="117">
        <f>Expense!B11</f>
        <v>3100</v>
      </c>
      <c r="C31" s="117">
        <f>Expense!C11</f>
        <v>3100</v>
      </c>
      <c r="D31" s="117">
        <f>Expense!D11</f>
        <v>3100</v>
      </c>
      <c r="E31" s="117">
        <f>Expense!E11</f>
        <v>3100</v>
      </c>
      <c r="F31" s="117">
        <f>Expense!F11</f>
        <v>3100</v>
      </c>
      <c r="G31" s="117">
        <f>Expense!G11</f>
        <v>3100</v>
      </c>
      <c r="H31" s="117">
        <f>Expense!H11</f>
        <v>3100</v>
      </c>
      <c r="I31" s="117">
        <f>Expense!I11</f>
        <v>3100</v>
      </c>
      <c r="J31" s="117">
        <f>Expense!J11</f>
        <v>3100</v>
      </c>
      <c r="K31" s="117">
        <f>Expense!K11</f>
        <v>3100</v>
      </c>
      <c r="L31" s="117">
        <f>Expense!L11</f>
        <v>3100</v>
      </c>
      <c r="M31" s="117">
        <f>Expense!M11</f>
        <v>3100</v>
      </c>
      <c r="N31" s="433">
        <f>SUM(B31:M31)</f>
        <v>37200</v>
      </c>
      <c r="O31" s="75"/>
    </row>
    <row r="32" spans="1:15" ht="12.75">
      <c r="A32" s="61" t="s">
        <v>197</v>
      </c>
      <c r="B32" s="117">
        <f>Expense!B12</f>
        <v>1000</v>
      </c>
      <c r="C32" s="117">
        <f>Expense!C12</f>
        <v>300</v>
      </c>
      <c r="D32" s="117">
        <f>Expense!D12</f>
        <v>300</v>
      </c>
      <c r="E32" s="117">
        <f>Expense!E12</f>
        <v>300</v>
      </c>
      <c r="F32" s="117">
        <f>Expense!F12</f>
        <v>300</v>
      </c>
      <c r="G32" s="117">
        <f>Expense!G12</f>
        <v>300</v>
      </c>
      <c r="H32" s="117">
        <f>Expense!H12</f>
        <v>300</v>
      </c>
      <c r="I32" s="117">
        <f>Expense!I12</f>
        <v>350</v>
      </c>
      <c r="J32" s="117">
        <f>Expense!J12</f>
        <v>350</v>
      </c>
      <c r="K32" s="117">
        <f>Expense!K12</f>
        <v>500</v>
      </c>
      <c r="L32" s="117">
        <f>Expense!L12</f>
        <v>350</v>
      </c>
      <c r="M32" s="117">
        <f>Expense!M12</f>
        <v>350</v>
      </c>
      <c r="N32" s="433">
        <f>SUM(B32:M32)</f>
        <v>4700</v>
      </c>
      <c r="O32" s="75"/>
    </row>
    <row r="33" spans="1:15" ht="12.75">
      <c r="A33" s="61" t="s">
        <v>144</v>
      </c>
      <c r="B33" s="117">
        <f>Expense!B13</f>
        <v>0</v>
      </c>
      <c r="C33" s="117">
        <f>Expense!C13</f>
        <v>0</v>
      </c>
      <c r="D33" s="117">
        <f>Expense!D13</f>
        <v>0</v>
      </c>
      <c r="E33" s="117">
        <f>Expense!E13</f>
        <v>0</v>
      </c>
      <c r="F33" s="117">
        <f>Expense!F13</f>
        <v>0</v>
      </c>
      <c r="G33" s="117">
        <f>Expense!G13</f>
        <v>0</v>
      </c>
      <c r="H33" s="117">
        <f>Expense!H13</f>
        <v>0</v>
      </c>
      <c r="I33" s="117">
        <f>Expense!I13</f>
        <v>0</v>
      </c>
      <c r="J33" s="117">
        <f>Expense!J13</f>
        <v>0</v>
      </c>
      <c r="K33" s="117">
        <f>Expense!K13</f>
        <v>0</v>
      </c>
      <c r="L33" s="117">
        <f>Expense!L13</f>
        <v>0</v>
      </c>
      <c r="M33" s="117">
        <f>Expense!M13</f>
        <v>0</v>
      </c>
      <c r="N33" s="433">
        <f t="shared" si="2"/>
        <v>0</v>
      </c>
      <c r="O33" s="75"/>
    </row>
    <row r="34" spans="1:15" ht="12.75">
      <c r="A34" s="61" t="s">
        <v>198</v>
      </c>
      <c r="B34" s="117">
        <f>Expense!B14</f>
        <v>10044.034</v>
      </c>
      <c r="C34" s="117">
        <f>Expense!C14</f>
        <v>10044.034</v>
      </c>
      <c r="D34" s="117">
        <f>Expense!D14</f>
        <v>10044.034</v>
      </c>
      <c r="E34" s="117">
        <f>Expense!E14</f>
        <v>10044.034</v>
      </c>
      <c r="F34" s="117">
        <f>Expense!F14</f>
        <v>10044.034</v>
      </c>
      <c r="G34" s="117">
        <f>Expense!G14</f>
        <v>10044.034</v>
      </c>
      <c r="H34" s="117">
        <f>Expense!H14</f>
        <v>10044.034</v>
      </c>
      <c r="I34" s="117">
        <f>Expense!I14</f>
        <v>10044.034</v>
      </c>
      <c r="J34" s="117">
        <f>Expense!J14</f>
        <v>10044.034</v>
      </c>
      <c r="K34" s="117">
        <f>Expense!K14</f>
        <v>10044.034</v>
      </c>
      <c r="L34" s="117">
        <f>Expense!L14</f>
        <v>10044.034</v>
      </c>
      <c r="M34" s="117">
        <f>Expense!M14</f>
        <v>10044.034</v>
      </c>
      <c r="N34" s="433">
        <f t="shared" si="2"/>
        <v>120528.408</v>
      </c>
      <c r="O34" s="75"/>
    </row>
    <row r="35" spans="1:15" ht="12.75">
      <c r="A35" s="61" t="s">
        <v>199</v>
      </c>
      <c r="B35" s="117">
        <f>Expense!B15</f>
        <v>323.3333333333333</v>
      </c>
      <c r="C35" s="117">
        <f>Expense!C15</f>
        <v>323.3333333333333</v>
      </c>
      <c r="D35" s="117">
        <f>Expense!D15</f>
        <v>323.3333333333333</v>
      </c>
      <c r="E35" s="117">
        <f>Expense!E15</f>
        <v>323.3333333333333</v>
      </c>
      <c r="F35" s="117">
        <f>Expense!F15</f>
        <v>323.3333333333333</v>
      </c>
      <c r="G35" s="117">
        <f>Expense!G15</f>
        <v>323.3333333333333</v>
      </c>
      <c r="H35" s="117">
        <f>Expense!H15</f>
        <v>323.3333333333333</v>
      </c>
      <c r="I35" s="117">
        <f>Expense!I15</f>
        <v>323.3333333333333</v>
      </c>
      <c r="J35" s="117">
        <f>Expense!J15</f>
        <v>323.3333333333333</v>
      </c>
      <c r="K35" s="117">
        <f>Expense!K15</f>
        <v>323.3333333333333</v>
      </c>
      <c r="L35" s="117">
        <f>Expense!L15</f>
        <v>323.3333333333333</v>
      </c>
      <c r="M35" s="117">
        <f>Expense!M15</f>
        <v>323.3333333333333</v>
      </c>
      <c r="N35" s="433">
        <f t="shared" si="2"/>
        <v>3880.0000000000005</v>
      </c>
      <c r="O35" s="75"/>
    </row>
    <row r="36" spans="1:15" ht="12.75">
      <c r="A36" s="61" t="s">
        <v>200</v>
      </c>
      <c r="B36" s="117">
        <f>Expense!B16</f>
        <v>803.5227199999999</v>
      </c>
      <c r="C36" s="117">
        <f>Expense!C16</f>
        <v>768.368601</v>
      </c>
      <c r="D36" s="117">
        <f>Expense!D16</f>
        <v>768.368601</v>
      </c>
      <c r="E36" s="117">
        <f>Expense!E16</f>
        <v>768.368601</v>
      </c>
      <c r="F36" s="117">
        <f>Expense!F16</f>
        <v>768.368601</v>
      </c>
      <c r="G36" s="117">
        <f>Expense!G16</f>
        <v>768.368601</v>
      </c>
      <c r="H36" s="117">
        <f>Expense!H16</f>
        <v>768.368601</v>
      </c>
      <c r="I36" s="117">
        <f>Expense!I16</f>
        <v>768.368601</v>
      </c>
      <c r="J36" s="117">
        <f>Expense!J16</f>
        <v>768.368601</v>
      </c>
      <c r="K36" s="117">
        <f>Expense!K16</f>
        <v>768.368601</v>
      </c>
      <c r="L36" s="117">
        <f>Expense!L16</f>
        <v>768.368601</v>
      </c>
      <c r="M36" s="117">
        <f>Expense!M16</f>
        <v>768.368601</v>
      </c>
      <c r="N36" s="433">
        <f t="shared" si="2"/>
        <v>9255.577331</v>
      </c>
      <c r="O36" s="75"/>
    </row>
    <row r="37" spans="1:15" ht="12.75">
      <c r="A37" s="61" t="s">
        <v>201</v>
      </c>
      <c r="B37" s="117">
        <f>Expense!B17</f>
        <v>1051.4646708</v>
      </c>
      <c r="C37" s="117">
        <f>Expense!C17</f>
        <v>1044.7146708</v>
      </c>
      <c r="D37" s="117">
        <f>Expense!D17</f>
        <v>1044.7146708</v>
      </c>
      <c r="E37" s="117">
        <f>Expense!E17</f>
        <v>1044.7146708</v>
      </c>
      <c r="F37" s="117">
        <f>Expense!F17</f>
        <v>1101.7146708</v>
      </c>
      <c r="G37" s="117">
        <f>Expense!G17</f>
        <v>1068.7146708</v>
      </c>
      <c r="H37" s="117">
        <f>Expense!H17</f>
        <v>1038.7146708</v>
      </c>
      <c r="I37" s="117">
        <f>Expense!I17</f>
        <v>1020.7146708000001</v>
      </c>
      <c r="J37" s="117">
        <f>Expense!J17</f>
        <v>1020.7146708000001</v>
      </c>
      <c r="K37" s="117">
        <f>Expense!K17</f>
        <v>1023.7146708000001</v>
      </c>
      <c r="L37" s="117">
        <f>Expense!L17</f>
        <v>1002.2046708000001</v>
      </c>
      <c r="M37" s="117">
        <f>Expense!M17</f>
        <v>1002.2046708000001</v>
      </c>
      <c r="N37" s="433">
        <f t="shared" si="2"/>
        <v>12464.3060496</v>
      </c>
      <c r="O37" s="75"/>
    </row>
    <row r="38" spans="1:15" ht="12.75">
      <c r="A38" s="434" t="s">
        <v>237</v>
      </c>
      <c r="B38" s="432">
        <f>Expense!B18</f>
        <v>19322.354724133333</v>
      </c>
      <c r="C38" s="432">
        <f>Expense!C18</f>
        <v>20580.45060513333</v>
      </c>
      <c r="D38" s="432">
        <f>Expense!D18</f>
        <v>17580.450605133334</v>
      </c>
      <c r="E38" s="432">
        <f>Expense!E18</f>
        <v>15580.450605133334</v>
      </c>
      <c r="F38" s="432">
        <f>Expense!F18</f>
        <v>15637.450605133334</v>
      </c>
      <c r="G38" s="432">
        <f>Expense!G18</f>
        <v>30604.45060513333</v>
      </c>
      <c r="H38" s="432">
        <f>Expense!H18</f>
        <v>15574.450605133334</v>
      </c>
      <c r="I38" s="432">
        <f>Expense!I18</f>
        <v>15606.450605133334</v>
      </c>
      <c r="J38" s="432">
        <f>Expense!J18</f>
        <v>27606.45060513333</v>
      </c>
      <c r="K38" s="432">
        <f>Expense!K18</f>
        <v>15759.450605133334</v>
      </c>
      <c r="L38" s="432">
        <f>Expense!L18</f>
        <v>20587.94060513333</v>
      </c>
      <c r="M38" s="432">
        <f>Expense!M18</f>
        <v>15587.940605133334</v>
      </c>
      <c r="N38" s="431">
        <f>SUM(N26:N37)</f>
        <v>230028.2913806</v>
      </c>
      <c r="O38" s="77"/>
    </row>
    <row r="39" spans="2:14" ht="12.75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41" t="s">
        <v>129</v>
      </c>
    </row>
    <row r="40" spans="1:15" s="85" customFormat="1" ht="12.75">
      <c r="A40" s="62" t="s">
        <v>142</v>
      </c>
      <c r="B40" s="118">
        <f aca="true" t="shared" si="3" ref="B40:N40">B22-B38</f>
        <v>758162.6452758666</v>
      </c>
      <c r="C40" s="118">
        <f t="shared" si="3"/>
        <v>-3080.45060513333</v>
      </c>
      <c r="D40" s="118">
        <f t="shared" si="3"/>
        <v>-80.45060513333374</v>
      </c>
      <c r="E40" s="118">
        <f t="shared" si="3"/>
        <v>2919.5493948666663</v>
      </c>
      <c r="F40" s="118">
        <f t="shared" si="3"/>
        <v>-137.45060513333374</v>
      </c>
      <c r="G40" s="118">
        <f t="shared" si="3"/>
        <v>-15104.45060513333</v>
      </c>
      <c r="H40" s="118">
        <f t="shared" si="3"/>
        <v>-74.45060513333374</v>
      </c>
      <c r="I40" s="118">
        <f t="shared" si="3"/>
        <v>353.54939486666626</v>
      </c>
      <c r="J40" s="118">
        <f t="shared" si="3"/>
        <v>-12106.45060513333</v>
      </c>
      <c r="K40" s="118">
        <f t="shared" si="3"/>
        <v>-259.45060513333374</v>
      </c>
      <c r="L40" s="118">
        <f t="shared" si="3"/>
        <v>-5087.940605133332</v>
      </c>
      <c r="M40" s="118">
        <f t="shared" si="3"/>
        <v>5512.0593948666665</v>
      </c>
      <c r="N40" s="118">
        <f t="shared" si="3"/>
        <v>731016.7086193999</v>
      </c>
      <c r="O40" s="208"/>
    </row>
    <row r="45" ht="12.75">
      <c r="H45" t="s">
        <v>129</v>
      </c>
    </row>
  </sheetData>
  <sheetProtection/>
  <printOptions/>
  <pageMargins left="0.75" right="0.75" top="1" bottom="1" header="0.5" footer="0.5"/>
  <pageSetup horizontalDpi="600" verticalDpi="600" orientation="landscape" paperSize="5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75" zoomScaleSheetLayoutView="75" zoomScalePageLayoutView="0" workbookViewId="0" topLeftCell="A1">
      <selection activeCell="F20" sqref="F20"/>
    </sheetView>
  </sheetViews>
  <sheetFormatPr defaultColWidth="7.140625" defaultRowHeight="12.75"/>
  <cols>
    <col min="1" max="1" width="29.8515625" style="1" customWidth="1"/>
    <col min="2" max="14" width="13.7109375" style="13" customWidth="1"/>
    <col min="15" max="15" width="40.00390625" style="9" customWidth="1"/>
    <col min="16" max="16384" width="7.140625" style="1" customWidth="1"/>
  </cols>
  <sheetData>
    <row r="1" ht="12.75">
      <c r="A1" s="629" t="s">
        <v>0</v>
      </c>
    </row>
    <row r="2" ht="12.75">
      <c r="A2" s="630" t="s">
        <v>23</v>
      </c>
    </row>
    <row r="3" ht="13.5" thickBot="1">
      <c r="A3" s="631" t="str">
        <f>'Total Operating'!A3</f>
        <v>2020-2021</v>
      </c>
    </row>
    <row r="5" ht="12.75">
      <c r="E5" s="575"/>
    </row>
    <row r="6" ht="13.5" thickBot="1"/>
    <row r="7" spans="1:15" s="608" customFormat="1" ht="13.5" thickBot="1">
      <c r="A7" s="602" t="s">
        <v>88</v>
      </c>
      <c r="B7" s="603" t="s">
        <v>4</v>
      </c>
      <c r="C7" s="603" t="s">
        <v>5</v>
      </c>
      <c r="D7" s="604" t="s">
        <v>6</v>
      </c>
      <c r="E7" s="604" t="s">
        <v>7</v>
      </c>
      <c r="F7" s="604" t="s">
        <v>8</v>
      </c>
      <c r="G7" s="604" t="s">
        <v>9</v>
      </c>
      <c r="H7" s="604" t="s">
        <v>10</v>
      </c>
      <c r="I7" s="605" t="s">
        <v>11</v>
      </c>
      <c r="J7" s="605" t="s">
        <v>12</v>
      </c>
      <c r="K7" s="605" t="s">
        <v>13</v>
      </c>
      <c r="L7" s="605" t="s">
        <v>89</v>
      </c>
      <c r="M7" s="605" t="s">
        <v>15</v>
      </c>
      <c r="N7" s="606" t="s">
        <v>90</v>
      </c>
      <c r="O7" s="607" t="s">
        <v>16</v>
      </c>
    </row>
    <row r="8" spans="1:15" s="25" customFormat="1" ht="13.5" thickBot="1">
      <c r="A8" s="609" t="s">
        <v>91</v>
      </c>
      <c r="B8" s="610">
        <f>Revenue!B22</f>
        <v>20</v>
      </c>
      <c r="C8" s="610">
        <f>Revenue!C22</f>
        <v>20</v>
      </c>
      <c r="D8" s="610">
        <f>Revenue!D22</f>
        <v>20</v>
      </c>
      <c r="E8" s="610">
        <f>Revenue!E22</f>
        <v>20</v>
      </c>
      <c r="F8" s="610">
        <f>Revenue!F22</f>
        <v>20</v>
      </c>
      <c r="G8" s="610">
        <f>Revenue!G22</f>
        <v>20</v>
      </c>
      <c r="H8" s="610">
        <f>Revenue!H22</f>
        <v>20</v>
      </c>
      <c r="I8" s="610">
        <f>Revenue!I22</f>
        <v>20</v>
      </c>
      <c r="J8" s="610">
        <f>Revenue!J22</f>
        <v>20</v>
      </c>
      <c r="K8" s="610">
        <f>Revenue!K22</f>
        <v>20</v>
      </c>
      <c r="L8" s="610">
        <f>Revenue!L22</f>
        <v>20</v>
      </c>
      <c r="M8" s="610">
        <f>Revenue!M22</f>
        <v>20</v>
      </c>
      <c r="N8" s="632">
        <f>SUM(B8:M8)</f>
        <v>240</v>
      </c>
      <c r="O8" s="611" t="e">
        <f>Revenue!#REF!</f>
        <v>#REF!</v>
      </c>
    </row>
    <row r="9" spans="1:15" s="25" customFormat="1" ht="12.75">
      <c r="A9" s="612" t="s">
        <v>88</v>
      </c>
      <c r="B9" s="613">
        <f>Revenue!B23</f>
        <v>0</v>
      </c>
      <c r="C9" s="613">
        <f>Revenue!C23</f>
        <v>0</v>
      </c>
      <c r="D9" s="613">
        <f>Revenue!D23</f>
        <v>0</v>
      </c>
      <c r="E9" s="613">
        <f>Revenue!E23</f>
        <v>0</v>
      </c>
      <c r="F9" s="613">
        <f>Revenue!F23</f>
        <v>0</v>
      </c>
      <c r="G9" s="613">
        <f>Revenue!G23</f>
        <v>0</v>
      </c>
      <c r="H9" s="613">
        <f>Revenue!H23</f>
        <v>0</v>
      </c>
      <c r="I9" s="613">
        <f>Revenue!I23</f>
        <v>0</v>
      </c>
      <c r="J9" s="613">
        <f>Revenue!J23</f>
        <v>0</v>
      </c>
      <c r="K9" s="613">
        <f>Revenue!K23</f>
        <v>0</v>
      </c>
      <c r="L9" s="613">
        <f>Revenue!L23</f>
        <v>0</v>
      </c>
      <c r="M9" s="613">
        <f>Revenue!M23</f>
        <v>200</v>
      </c>
      <c r="N9" s="624">
        <f>SUM(B9:M9)</f>
        <v>200</v>
      </c>
      <c r="O9" s="611" t="str">
        <f>Revenue!O22</f>
        <v>bassed on Rest account only</v>
      </c>
    </row>
    <row r="10" spans="1:15" s="25" customFormat="1" ht="13.5" thickBot="1">
      <c r="A10" s="597" t="s">
        <v>92</v>
      </c>
      <c r="B10" s="596">
        <f aca="true" t="shared" si="0" ref="B10:M10">SUM(B8:B9)</f>
        <v>20</v>
      </c>
      <c r="C10" s="596">
        <f t="shared" si="0"/>
        <v>20</v>
      </c>
      <c r="D10" s="596">
        <f t="shared" si="0"/>
        <v>20</v>
      </c>
      <c r="E10" s="596">
        <f t="shared" si="0"/>
        <v>20</v>
      </c>
      <c r="F10" s="596">
        <f t="shared" si="0"/>
        <v>20</v>
      </c>
      <c r="G10" s="596">
        <f t="shared" si="0"/>
        <v>20</v>
      </c>
      <c r="H10" s="596">
        <f t="shared" si="0"/>
        <v>20</v>
      </c>
      <c r="I10" s="596">
        <f t="shared" si="0"/>
        <v>20</v>
      </c>
      <c r="J10" s="596">
        <f t="shared" si="0"/>
        <v>20</v>
      </c>
      <c r="K10" s="596">
        <f t="shared" si="0"/>
        <v>20</v>
      </c>
      <c r="L10" s="596">
        <f t="shared" si="0"/>
        <v>20</v>
      </c>
      <c r="M10" s="596">
        <f t="shared" si="0"/>
        <v>220</v>
      </c>
      <c r="N10" s="633">
        <f>SUM(B10:M10)</f>
        <v>440</v>
      </c>
      <c r="O10" s="614"/>
    </row>
    <row r="11" spans="1:15" s="25" customFormat="1" ht="12.75">
      <c r="A11" s="50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26"/>
    </row>
    <row r="12" spans="1:15" s="53" customFormat="1" ht="13.5" thickBot="1">
      <c r="A12" s="72"/>
      <c r="B12" s="616"/>
      <c r="C12" s="616"/>
      <c r="D12" s="616"/>
      <c r="E12" s="616"/>
      <c r="F12" s="616"/>
      <c r="G12" s="616"/>
      <c r="H12" s="616"/>
      <c r="I12" s="616"/>
      <c r="J12" s="616"/>
      <c r="K12" s="616"/>
      <c r="L12" s="616"/>
      <c r="M12" s="616"/>
      <c r="N12" s="617"/>
      <c r="O12" s="618"/>
    </row>
    <row r="13" spans="1:15" s="608" customFormat="1" ht="13.5" thickBot="1">
      <c r="A13" s="598" t="s">
        <v>36</v>
      </c>
      <c r="B13" s="599" t="s">
        <v>4</v>
      </c>
      <c r="C13" s="599" t="s">
        <v>5</v>
      </c>
      <c r="D13" s="600" t="s">
        <v>6</v>
      </c>
      <c r="E13" s="600" t="s">
        <v>7</v>
      </c>
      <c r="F13" s="600" t="s">
        <v>8</v>
      </c>
      <c r="G13" s="600" t="s">
        <v>9</v>
      </c>
      <c r="H13" s="600" t="s">
        <v>10</v>
      </c>
      <c r="I13" s="600" t="s">
        <v>11</v>
      </c>
      <c r="J13" s="600" t="s">
        <v>12</v>
      </c>
      <c r="K13" s="600" t="s">
        <v>13</v>
      </c>
      <c r="L13" s="600" t="s">
        <v>14</v>
      </c>
      <c r="M13" s="600" t="s">
        <v>15</v>
      </c>
      <c r="N13" s="600" t="s">
        <v>94</v>
      </c>
      <c r="O13" s="601" t="s">
        <v>16</v>
      </c>
    </row>
    <row r="14" spans="1:15" s="25" customFormat="1" ht="12.75">
      <c r="A14" s="619" t="s">
        <v>26</v>
      </c>
      <c r="B14" s="620">
        <f>Expense!B20</f>
        <v>100</v>
      </c>
      <c r="C14" s="620">
        <f>Expense!C20</f>
        <v>100</v>
      </c>
      <c r="D14" s="620">
        <f>Expense!D20</f>
        <v>100</v>
      </c>
      <c r="E14" s="620">
        <f>Expense!E20</f>
        <v>100</v>
      </c>
      <c r="F14" s="620">
        <f>Expense!F20</f>
        <v>100</v>
      </c>
      <c r="G14" s="620">
        <f>Expense!G20</f>
        <v>100</v>
      </c>
      <c r="H14" s="620">
        <f>Expense!H20</f>
        <v>100</v>
      </c>
      <c r="I14" s="620">
        <f>Expense!I20</f>
        <v>100</v>
      </c>
      <c r="J14" s="620">
        <f>Expense!J20</f>
        <v>100</v>
      </c>
      <c r="K14" s="620">
        <f>Expense!K20</f>
        <v>100</v>
      </c>
      <c r="L14" s="620">
        <f>Expense!L20</f>
        <v>100</v>
      </c>
      <c r="M14" s="620">
        <f>Expense!M20</f>
        <v>150</v>
      </c>
      <c r="N14" s="621">
        <f aca="true" t="shared" si="1" ref="N14:N39">SUM(B14:M14)</f>
        <v>1250</v>
      </c>
      <c r="O14" s="622" t="str">
        <f>Expense!O20</f>
        <v>PY &amp; PPY averaged</v>
      </c>
    </row>
    <row r="15" spans="1:15" s="25" customFormat="1" ht="26.25">
      <c r="A15" s="623" t="s">
        <v>36</v>
      </c>
      <c r="B15" s="620">
        <f>Expense!B21</f>
        <v>150</v>
      </c>
      <c r="C15" s="620">
        <f>Expense!C21</f>
        <v>150</v>
      </c>
      <c r="D15" s="620">
        <f>Expense!D21</f>
        <v>150</v>
      </c>
      <c r="E15" s="620">
        <f>Expense!E21</f>
        <v>150</v>
      </c>
      <c r="F15" s="620">
        <f>Expense!F21</f>
        <v>150</v>
      </c>
      <c r="G15" s="620">
        <f>Expense!G21</f>
        <v>150</v>
      </c>
      <c r="H15" s="620">
        <f>Expense!H21</f>
        <v>150</v>
      </c>
      <c r="I15" s="620">
        <f>Expense!I21</f>
        <v>150</v>
      </c>
      <c r="J15" s="620">
        <f>Expense!J21</f>
        <v>150</v>
      </c>
      <c r="K15" s="620">
        <f>Expense!K21</f>
        <v>150</v>
      </c>
      <c r="L15" s="620">
        <f>Expense!L21</f>
        <v>150</v>
      </c>
      <c r="M15" s="620">
        <f>Expense!M21</f>
        <v>150</v>
      </c>
      <c r="N15" s="624">
        <f t="shared" si="1"/>
        <v>1800</v>
      </c>
      <c r="O15" s="625" t="str">
        <f>Expense!O21</f>
        <v>PY &amp; PPY averaged less outliers in each year</v>
      </c>
    </row>
    <row r="16" spans="1:15" s="25" customFormat="1" ht="12.75">
      <c r="A16" s="619" t="s">
        <v>40</v>
      </c>
      <c r="B16" s="620">
        <f>Expense!B22</f>
        <v>110</v>
      </c>
      <c r="C16" s="620">
        <f>Expense!C22</f>
        <v>110</v>
      </c>
      <c r="D16" s="620">
        <f>Expense!D22</f>
        <v>110</v>
      </c>
      <c r="E16" s="620">
        <f>Expense!E22</f>
        <v>110</v>
      </c>
      <c r="F16" s="620">
        <f>Expense!F22</f>
        <v>110</v>
      </c>
      <c r="G16" s="620">
        <f>Expense!G22</f>
        <v>110</v>
      </c>
      <c r="H16" s="620">
        <f>Expense!H22</f>
        <v>110</v>
      </c>
      <c r="I16" s="620">
        <f>Expense!I22</f>
        <v>110</v>
      </c>
      <c r="J16" s="620">
        <f>Expense!J22</f>
        <v>110</v>
      </c>
      <c r="K16" s="620">
        <f>Expense!K22</f>
        <v>110</v>
      </c>
      <c r="L16" s="620">
        <f>Expense!L22</f>
        <v>110</v>
      </c>
      <c r="M16" s="620">
        <f>Expense!M22</f>
        <v>110</v>
      </c>
      <c r="N16" s="624">
        <f t="shared" si="1"/>
        <v>1320</v>
      </c>
      <c r="O16" s="625" t="str">
        <f>Expense!O22</f>
        <v>PY &amp; PPY averaged</v>
      </c>
    </row>
    <row r="17" spans="1:15" s="25" customFormat="1" ht="12.75">
      <c r="A17" s="619" t="s">
        <v>25</v>
      </c>
      <c r="B17" s="620">
        <f>Expense!B23</f>
        <v>340</v>
      </c>
      <c r="C17" s="620">
        <f>Expense!C23</f>
        <v>340</v>
      </c>
      <c r="D17" s="620">
        <f>Expense!D23</f>
        <v>340</v>
      </c>
      <c r="E17" s="620">
        <f>Expense!E23</f>
        <v>340</v>
      </c>
      <c r="F17" s="620">
        <f>Expense!F23</f>
        <v>340</v>
      </c>
      <c r="G17" s="620">
        <f>Expense!G23</f>
        <v>340</v>
      </c>
      <c r="H17" s="620">
        <f>Expense!H23</f>
        <v>340</v>
      </c>
      <c r="I17" s="620">
        <f>Expense!I23</f>
        <v>340</v>
      </c>
      <c r="J17" s="620">
        <f>Expense!J23</f>
        <v>340</v>
      </c>
      <c r="K17" s="620">
        <f>Expense!K23</f>
        <v>340</v>
      </c>
      <c r="L17" s="620">
        <f>Expense!L23</f>
        <v>340</v>
      </c>
      <c r="M17" s="620">
        <f>Expense!M23</f>
        <v>340</v>
      </c>
      <c r="N17" s="624">
        <f t="shared" si="1"/>
        <v>4080</v>
      </c>
      <c r="O17" s="625" t="str">
        <f>Expense!O23</f>
        <v>PY &amp; PPY averaged</v>
      </c>
    </row>
    <row r="18" spans="1:15" s="25" customFormat="1" ht="12.75">
      <c r="A18" s="619" t="s">
        <v>41</v>
      </c>
      <c r="B18" s="620">
        <f>Expense!B24</f>
        <v>450</v>
      </c>
      <c r="C18" s="620">
        <f>Expense!C24</f>
        <v>450</v>
      </c>
      <c r="D18" s="620">
        <f>Expense!D24</f>
        <v>350</v>
      </c>
      <c r="E18" s="620">
        <f>Expense!E24</f>
        <v>350</v>
      </c>
      <c r="F18" s="620">
        <f>Expense!F24</f>
        <v>450</v>
      </c>
      <c r="G18" s="620">
        <f>Expense!G24</f>
        <v>450</v>
      </c>
      <c r="H18" s="620">
        <f>Expense!H24</f>
        <v>450</v>
      </c>
      <c r="I18" s="620">
        <f>Expense!I24</f>
        <v>450</v>
      </c>
      <c r="J18" s="620">
        <f>Expense!J24</f>
        <v>450</v>
      </c>
      <c r="K18" s="620">
        <f>Expense!K24</f>
        <v>450</v>
      </c>
      <c r="L18" s="620">
        <f>Expense!L24</f>
        <v>450</v>
      </c>
      <c r="M18" s="620">
        <f>Expense!M24</f>
        <v>450</v>
      </c>
      <c r="N18" s="626">
        <f t="shared" si="1"/>
        <v>5200</v>
      </c>
      <c r="O18" s="625" t="str">
        <f>Expense!O24</f>
        <v>PY &amp; PPY averaged</v>
      </c>
    </row>
    <row r="19" spans="1:15" s="25" customFormat="1" ht="12.75">
      <c r="A19" s="619" t="s">
        <v>244</v>
      </c>
      <c r="B19" s="620">
        <f>Expense!B25</f>
        <v>100</v>
      </c>
      <c r="C19" s="620">
        <f>Expense!C25</f>
        <v>100</v>
      </c>
      <c r="D19" s="620">
        <f>Expense!D25</f>
        <v>100</v>
      </c>
      <c r="E19" s="620">
        <f>Expense!E25</f>
        <v>100</v>
      </c>
      <c r="F19" s="620">
        <f>Expense!F25</f>
        <v>100</v>
      </c>
      <c r="G19" s="620">
        <f>Expense!G25</f>
        <v>100</v>
      </c>
      <c r="H19" s="620">
        <f>Expense!H25</f>
        <v>100</v>
      </c>
      <c r="I19" s="620">
        <f>Expense!I25</f>
        <v>100</v>
      </c>
      <c r="J19" s="620">
        <f>Expense!J25</f>
        <v>100</v>
      </c>
      <c r="K19" s="620">
        <f>Expense!K25</f>
        <v>100</v>
      </c>
      <c r="L19" s="620">
        <f>Expense!L25</f>
        <v>0</v>
      </c>
      <c r="M19" s="620">
        <f>Expense!M25</f>
        <v>0</v>
      </c>
      <c r="N19" s="624">
        <f t="shared" si="1"/>
        <v>1000</v>
      </c>
      <c r="O19" s="625" t="str">
        <f>Expense!O25</f>
        <v>est on 2 PY's</v>
      </c>
    </row>
    <row r="20" spans="1:15" s="25" customFormat="1" ht="13.5" customHeight="1">
      <c r="A20" s="619" t="s">
        <v>112</v>
      </c>
      <c r="B20" s="620">
        <f>Expense!B26</f>
        <v>8215</v>
      </c>
      <c r="C20" s="620">
        <f>Expense!C26</f>
        <v>815</v>
      </c>
      <c r="D20" s="620">
        <f>Expense!D26</f>
        <v>815</v>
      </c>
      <c r="E20" s="620">
        <f>Expense!E26</f>
        <v>0</v>
      </c>
      <c r="F20" s="620">
        <f>Expense!F26</f>
        <v>2500</v>
      </c>
      <c r="G20" s="620">
        <f>Expense!G26</f>
        <v>4100</v>
      </c>
      <c r="H20" s="620">
        <f>Expense!H26</f>
        <v>830</v>
      </c>
      <c r="I20" s="620">
        <f>Expense!I26</f>
        <v>830</v>
      </c>
      <c r="J20" s="620">
        <f>Expense!J26</f>
        <v>830</v>
      </c>
      <c r="K20" s="620">
        <f>Expense!K26</f>
        <v>830</v>
      </c>
      <c r="L20" s="620">
        <f>Expense!L26</f>
        <v>830</v>
      </c>
      <c r="M20" s="620">
        <f>Expense!M26</f>
        <v>830</v>
      </c>
      <c r="N20" s="624">
        <f t="shared" si="1"/>
        <v>21425</v>
      </c>
      <c r="O20" s="625">
        <f>Expense!O26</f>
        <v>0</v>
      </c>
    </row>
    <row r="21" spans="1:15" s="25" customFormat="1" ht="12.75">
      <c r="A21" s="623" t="s">
        <v>43</v>
      </c>
      <c r="B21" s="620">
        <f>Expense!B27</f>
        <v>3295</v>
      </c>
      <c r="C21" s="620" t="str">
        <f>Expense!C27</f>
        <v> </v>
      </c>
      <c r="D21" s="620">
        <f>Expense!D27</f>
        <v>0</v>
      </c>
      <c r="E21" s="620">
        <f>Expense!E27</f>
        <v>3295</v>
      </c>
      <c r="F21" s="620" t="str">
        <f>Expense!F27</f>
        <v> </v>
      </c>
      <c r="G21" s="620">
        <f>Expense!G27</f>
        <v>0</v>
      </c>
      <c r="H21" s="620">
        <f>Expense!H27</f>
        <v>3295</v>
      </c>
      <c r="I21" s="620" t="str">
        <f>Expense!I27</f>
        <v> </v>
      </c>
      <c r="J21" s="620">
        <f>Expense!J27</f>
        <v>0</v>
      </c>
      <c r="K21" s="620">
        <f>Expense!K27</f>
        <v>3295</v>
      </c>
      <c r="L21" s="620" t="str">
        <f>Expense!L27</f>
        <v> </v>
      </c>
      <c r="M21" s="620">
        <f>Expense!M27</f>
        <v>0</v>
      </c>
      <c r="N21" s="624">
        <f t="shared" si="1"/>
        <v>13180</v>
      </c>
      <c r="O21" s="625" t="str">
        <f>Expense!O27</f>
        <v>PY+ $100</v>
      </c>
    </row>
    <row r="22" spans="1:15" s="25" customFormat="1" ht="12.75">
      <c r="A22" s="623" t="s">
        <v>280</v>
      </c>
      <c r="B22" s="620">
        <f>Expense!B28</f>
        <v>550</v>
      </c>
      <c r="C22" s="620">
        <f>Expense!C28</f>
        <v>550</v>
      </c>
      <c r="D22" s="620">
        <f>Expense!D28</f>
        <v>550</v>
      </c>
      <c r="E22" s="620">
        <f>Expense!E28</f>
        <v>550</v>
      </c>
      <c r="F22" s="620">
        <f>Expense!F28</f>
        <v>550</v>
      </c>
      <c r="G22" s="620">
        <f>Expense!G28</f>
        <v>550</v>
      </c>
      <c r="H22" s="620">
        <f>Expense!H28</f>
        <v>550</v>
      </c>
      <c r="I22" s="620">
        <f>Expense!I28</f>
        <v>550</v>
      </c>
      <c r="J22" s="620">
        <f>Expense!J28</f>
        <v>550</v>
      </c>
      <c r="K22" s="620">
        <f>Expense!K28</f>
        <v>550</v>
      </c>
      <c r="L22" s="620">
        <f>Expense!L28</f>
        <v>550</v>
      </c>
      <c r="M22" s="620">
        <f>Expense!M28</f>
        <v>550</v>
      </c>
      <c r="N22" s="624">
        <f t="shared" si="1"/>
        <v>6600</v>
      </c>
      <c r="O22" s="625" t="str">
        <f>Expense!O28</f>
        <v>PY &amp; PPY + $ 3800 for contract work</v>
      </c>
    </row>
    <row r="23" spans="1:15" s="25" customFormat="1" ht="12.75">
      <c r="A23" s="623" t="s">
        <v>47</v>
      </c>
      <c r="B23" s="620">
        <f>Expense!B29</f>
        <v>0</v>
      </c>
      <c r="C23" s="620">
        <f>Expense!C29</f>
        <v>0</v>
      </c>
      <c r="D23" s="620">
        <f>Expense!D29</f>
        <v>0</v>
      </c>
      <c r="E23" s="620">
        <f>Expense!E29</f>
        <v>0</v>
      </c>
      <c r="F23" s="620">
        <f>Expense!F29</f>
        <v>625</v>
      </c>
      <c r="G23" s="620">
        <f>Expense!G29</f>
        <v>0</v>
      </c>
      <c r="H23" s="620">
        <f>Expense!H29</f>
        <v>250</v>
      </c>
      <c r="I23" s="620">
        <f>Expense!I29</f>
        <v>460</v>
      </c>
      <c r="J23" s="620">
        <f>Expense!J29</f>
        <v>180</v>
      </c>
      <c r="K23" s="620">
        <f>Expense!K29</f>
        <v>0</v>
      </c>
      <c r="L23" s="620">
        <f>Expense!L29</f>
        <v>0</v>
      </c>
      <c r="M23" s="620">
        <f>Expense!M29</f>
        <v>0</v>
      </c>
      <c r="N23" s="624">
        <f t="shared" si="1"/>
        <v>1515</v>
      </c>
      <c r="O23" s="625">
        <f>Expense!O29</f>
        <v>0</v>
      </c>
    </row>
    <row r="24" spans="1:15" s="25" customFormat="1" ht="12.75">
      <c r="A24" s="623" t="s">
        <v>46</v>
      </c>
      <c r="B24" s="620">
        <f>Expense!B30</f>
        <v>0</v>
      </c>
      <c r="C24" s="620">
        <f>Expense!C30</f>
        <v>0</v>
      </c>
      <c r="D24" s="620">
        <f>Expense!D30</f>
        <v>0</v>
      </c>
      <c r="E24" s="620">
        <f>Expense!E30</f>
        <v>0</v>
      </c>
      <c r="F24" s="620">
        <f>Expense!F30</f>
        <v>20</v>
      </c>
      <c r="G24" s="620">
        <f>Expense!G30</f>
        <v>240</v>
      </c>
      <c r="H24" s="620">
        <f>Expense!H30</f>
        <v>300</v>
      </c>
      <c r="I24" s="620">
        <f>Expense!I30</f>
        <v>0</v>
      </c>
      <c r="J24" s="620">
        <f>Expense!J30</f>
        <v>0</v>
      </c>
      <c r="K24" s="620">
        <f>Expense!K30</f>
        <v>0</v>
      </c>
      <c r="L24" s="620">
        <f>Expense!L30</f>
        <v>0</v>
      </c>
      <c r="M24" s="620">
        <f>Expense!M30</f>
        <v>0</v>
      </c>
      <c r="N24" s="624">
        <f t="shared" si="1"/>
        <v>560</v>
      </c>
      <c r="O24" s="625">
        <f>Expense!O30</f>
        <v>0</v>
      </c>
    </row>
    <row r="25" spans="1:15" s="25" customFormat="1" ht="26.25">
      <c r="A25" s="623" t="s">
        <v>204</v>
      </c>
      <c r="B25" s="620">
        <f>Expense!B31</f>
        <v>10</v>
      </c>
      <c r="C25" s="620">
        <f>Expense!C31</f>
        <v>300</v>
      </c>
      <c r="D25" s="620">
        <f>Expense!D31</f>
        <v>20</v>
      </c>
      <c r="E25" s="620">
        <f>Expense!E31</f>
        <v>10</v>
      </c>
      <c r="F25" s="620">
        <f>Expense!F31</f>
        <v>10</v>
      </c>
      <c r="G25" s="620">
        <f>Expense!G31</f>
        <v>40</v>
      </c>
      <c r="H25" s="620">
        <f>Expense!H31</f>
        <v>10</v>
      </c>
      <c r="I25" s="620">
        <f>Expense!I31</f>
        <v>20</v>
      </c>
      <c r="J25" s="620">
        <f>Expense!J31</f>
        <v>10</v>
      </c>
      <c r="K25" s="620">
        <f>Expense!K31</f>
        <v>20</v>
      </c>
      <c r="L25" s="620">
        <f>Expense!L31</f>
        <v>10</v>
      </c>
      <c r="M25" s="620">
        <f>Expense!M31</f>
        <v>40</v>
      </c>
      <c r="N25" s="627">
        <f t="shared" si="1"/>
        <v>500</v>
      </c>
      <c r="O25" s="625" t="str">
        <f>Expense!O31</f>
        <v>average + LOC renewal + square for fundraisers</v>
      </c>
    </row>
    <row r="26" spans="1:15" s="25" customFormat="1" ht="12.75">
      <c r="A26" s="623" t="s">
        <v>51</v>
      </c>
      <c r="B26" s="620">
        <f>Expense!B32</f>
        <v>1100</v>
      </c>
      <c r="C26" s="620">
        <f>Expense!C32</f>
        <v>1100</v>
      </c>
      <c r="D26" s="620">
        <f>Expense!D32</f>
        <v>1100</v>
      </c>
      <c r="E26" s="620">
        <f>Expense!E32</f>
        <v>1100</v>
      </c>
      <c r="F26" s="620">
        <f>Expense!F32</f>
        <v>1100</v>
      </c>
      <c r="G26" s="620">
        <f>Expense!G32</f>
        <v>1100</v>
      </c>
      <c r="H26" s="620">
        <f>Expense!H32</f>
        <v>1100</v>
      </c>
      <c r="I26" s="620">
        <f>Expense!I32</f>
        <v>1100</v>
      </c>
      <c r="J26" s="620">
        <f>Expense!J32</f>
        <v>1100</v>
      </c>
      <c r="K26" s="620">
        <f>Expense!K32</f>
        <v>1100</v>
      </c>
      <c r="L26" s="620">
        <f>Expense!L32</f>
        <v>1100</v>
      </c>
      <c r="M26" s="620">
        <f>Expense!M32</f>
        <v>1100</v>
      </c>
      <c r="N26" s="627">
        <f t="shared" si="1"/>
        <v>13200</v>
      </c>
      <c r="O26" s="625" t="str">
        <f>Expense!O32</f>
        <v>est based on PY and PPY + supper club</v>
      </c>
    </row>
    <row r="27" spans="1:15" ht="12.75">
      <c r="A27" s="623" t="s">
        <v>166</v>
      </c>
      <c r="B27" s="620">
        <f>Expense!B33</f>
        <v>20</v>
      </c>
      <c r="C27" s="620">
        <f>Expense!C33</f>
        <v>120</v>
      </c>
      <c r="D27" s="620">
        <f>Expense!D33</f>
        <v>320</v>
      </c>
      <c r="E27" s="620">
        <f>Expense!E33</f>
        <v>420</v>
      </c>
      <c r="F27" s="620">
        <f>Expense!F33</f>
        <v>720</v>
      </c>
      <c r="G27" s="620">
        <f>Expense!G33</f>
        <v>420</v>
      </c>
      <c r="H27" s="620">
        <f>Expense!H33</f>
        <v>520</v>
      </c>
      <c r="I27" s="620">
        <f>Expense!I33</f>
        <v>620</v>
      </c>
      <c r="J27" s="620">
        <f>Expense!J33</f>
        <v>420</v>
      </c>
      <c r="K27" s="620">
        <f>Expense!K33</f>
        <v>520</v>
      </c>
      <c r="L27" s="620">
        <f>Expense!L33</f>
        <v>620</v>
      </c>
      <c r="M27" s="620">
        <f>Expense!M33</f>
        <v>720</v>
      </c>
      <c r="N27" s="627">
        <f t="shared" si="1"/>
        <v>5440</v>
      </c>
      <c r="O27" s="625" t="str">
        <f>Expense!O33</f>
        <v>est based on potential LOC needs</v>
      </c>
    </row>
    <row r="28" spans="1:15" ht="12.75">
      <c r="A28" s="623" t="s">
        <v>38</v>
      </c>
      <c r="B28" s="620">
        <f>Expense!B34</f>
        <v>0</v>
      </c>
      <c r="C28" s="620">
        <f>Expense!C34</f>
        <v>0</v>
      </c>
      <c r="D28" s="620">
        <f>Expense!D34</f>
        <v>0</v>
      </c>
      <c r="E28" s="620">
        <f>Expense!E34</f>
        <v>0</v>
      </c>
      <c r="F28" s="620">
        <f>Expense!F34</f>
        <v>0</v>
      </c>
      <c r="G28" s="620">
        <f>Expense!G34</f>
        <v>0</v>
      </c>
      <c r="H28" s="620">
        <f>Expense!H34</f>
        <v>0</v>
      </c>
      <c r="I28" s="620">
        <f>Expense!I34</f>
        <v>0</v>
      </c>
      <c r="J28" s="620">
        <f>Expense!J34</f>
        <v>0</v>
      </c>
      <c r="K28" s="620">
        <f>Expense!K34</f>
        <v>0</v>
      </c>
      <c r="L28" s="620">
        <f>Expense!L34</f>
        <v>0</v>
      </c>
      <c r="M28" s="620">
        <f>Expense!M34</f>
        <v>0</v>
      </c>
      <c r="N28" s="627">
        <f t="shared" si="1"/>
        <v>0</v>
      </c>
      <c r="O28" s="625">
        <f>Expense!O34</f>
        <v>0</v>
      </c>
    </row>
    <row r="29" spans="1:15" ht="12.75">
      <c r="A29" s="623" t="s">
        <v>176</v>
      </c>
      <c r="B29" s="620">
        <f>Expense!B35</f>
        <v>3100</v>
      </c>
      <c r="C29" s="620">
        <f>Expense!C35</f>
        <v>3100</v>
      </c>
      <c r="D29" s="620">
        <f>Expense!D35</f>
        <v>3100</v>
      </c>
      <c r="E29" s="620">
        <f>Expense!E35</f>
        <v>3170</v>
      </c>
      <c r="F29" s="620">
        <f>Expense!F35</f>
        <v>3170</v>
      </c>
      <c r="G29" s="620">
        <f>Expense!G35</f>
        <v>3170</v>
      </c>
      <c r="H29" s="620">
        <f>Expense!H35</f>
        <v>3170</v>
      </c>
      <c r="I29" s="620">
        <f>Expense!I35</f>
        <v>3170</v>
      </c>
      <c r="J29" s="620">
        <f>Expense!J35</f>
        <v>3170</v>
      </c>
      <c r="K29" s="620">
        <f>Expense!K35</f>
        <v>3170</v>
      </c>
      <c r="L29" s="620">
        <f>Expense!L35</f>
        <v>3170</v>
      </c>
      <c r="M29" s="620">
        <f>Expense!M35</f>
        <v>3170</v>
      </c>
      <c r="N29" s="627">
        <f t="shared" si="1"/>
        <v>37830</v>
      </c>
      <c r="O29" s="625" t="str">
        <f>Expense!O35</f>
        <v>PY &amp; PPY</v>
      </c>
    </row>
    <row r="30" spans="1:15" ht="12.75">
      <c r="A30" s="623" t="s">
        <v>183</v>
      </c>
      <c r="B30" s="620">
        <f>Expense!B36</f>
        <v>500</v>
      </c>
      <c r="C30" s="620">
        <f>Expense!C36</f>
        <v>5400</v>
      </c>
      <c r="D30" s="620">
        <f>Expense!D36</f>
        <v>9460</v>
      </c>
      <c r="E30" s="620">
        <f>Expense!E36</f>
        <v>500</v>
      </c>
      <c r="F30" s="620" t="str">
        <f>Expense!F36</f>
        <v> </v>
      </c>
      <c r="G30" s="620">
        <f>Expense!G36</f>
        <v>500</v>
      </c>
      <c r="H30" s="620" t="str">
        <f>Expense!H36</f>
        <v> </v>
      </c>
      <c r="I30" s="620">
        <f>Expense!I36</f>
        <v>500</v>
      </c>
      <c r="J30" s="620">
        <f>Expense!J36</f>
        <v>0</v>
      </c>
      <c r="K30" s="620">
        <f>Expense!K36</f>
        <v>0</v>
      </c>
      <c r="L30" s="620">
        <f>Expense!L36</f>
        <v>0</v>
      </c>
      <c r="M30" s="620">
        <f>Expense!M36</f>
        <v>0</v>
      </c>
      <c r="N30" s="627">
        <f t="shared" si="1"/>
        <v>16860</v>
      </c>
      <c r="O30" s="625" t="str">
        <f>Expense!O36</f>
        <v>based on PY audit</v>
      </c>
    </row>
    <row r="31" spans="1:15" ht="12.75">
      <c r="A31" s="623" t="s">
        <v>155</v>
      </c>
      <c r="B31" s="620">
        <f>Expense!B37</f>
        <v>460</v>
      </c>
      <c r="C31" s="620">
        <f>Expense!C37</f>
        <v>0</v>
      </c>
      <c r="D31" s="620">
        <f>Expense!D37</f>
        <v>0</v>
      </c>
      <c r="E31" s="620">
        <f>Expense!E37</f>
        <v>460</v>
      </c>
      <c r="F31" s="620">
        <f>Expense!F37</f>
        <v>0</v>
      </c>
      <c r="G31" s="620">
        <f>Expense!G37</f>
        <v>0</v>
      </c>
      <c r="H31" s="620">
        <f>Expense!H37</f>
        <v>460</v>
      </c>
      <c r="I31" s="620">
        <f>Expense!I37</f>
        <v>0</v>
      </c>
      <c r="J31" s="620">
        <f>Expense!J37</f>
        <v>0</v>
      </c>
      <c r="K31" s="620">
        <f>Expense!K37</f>
        <v>460</v>
      </c>
      <c r="L31" s="620">
        <f>Expense!L37</f>
        <v>0</v>
      </c>
      <c r="M31" s="620">
        <f>Expense!M37</f>
        <v>0</v>
      </c>
      <c r="N31" s="627">
        <f t="shared" si="1"/>
        <v>1840</v>
      </c>
      <c r="O31" s="625" t="str">
        <f>Expense!O37</f>
        <v>based on PY</v>
      </c>
    </row>
    <row r="32" spans="1:15" ht="12.75">
      <c r="A32" s="623" t="s">
        <v>53</v>
      </c>
      <c r="B32" s="620">
        <f>Expense!B38</f>
        <v>150</v>
      </c>
      <c r="C32" s="620">
        <f>Expense!C38</f>
        <v>150</v>
      </c>
      <c r="D32" s="620">
        <f>Expense!D38</f>
        <v>150</v>
      </c>
      <c r="E32" s="620">
        <f>Expense!E38</f>
        <v>150</v>
      </c>
      <c r="F32" s="620">
        <f>Expense!F38</f>
        <v>150</v>
      </c>
      <c r="G32" s="620">
        <f>Expense!G38</f>
        <v>150</v>
      </c>
      <c r="H32" s="620">
        <f>Expense!H38</f>
        <v>150</v>
      </c>
      <c r="I32" s="620">
        <f>Expense!I38</f>
        <v>150</v>
      </c>
      <c r="J32" s="620">
        <f>Expense!J38</f>
        <v>150</v>
      </c>
      <c r="K32" s="620">
        <f>Expense!K38</f>
        <v>150</v>
      </c>
      <c r="L32" s="620">
        <f>Expense!L38</f>
        <v>150</v>
      </c>
      <c r="M32" s="620">
        <f>Expense!M38</f>
        <v>350</v>
      </c>
      <c r="N32" s="627">
        <f>SUM(B32:M32)</f>
        <v>2000</v>
      </c>
      <c r="O32" s="625">
        <f>Expense!O38</f>
        <v>0</v>
      </c>
    </row>
    <row r="33" spans="1:15" ht="12.75">
      <c r="A33" s="623" t="s">
        <v>55</v>
      </c>
      <c r="B33" s="620">
        <f>Expense!B39</f>
        <v>20</v>
      </c>
      <c r="C33" s="620">
        <f>Expense!C39</f>
        <v>0</v>
      </c>
      <c r="D33" s="620">
        <f>Expense!D39</f>
        <v>20</v>
      </c>
      <c r="E33" s="620" t="str">
        <f>Expense!E39</f>
        <v> </v>
      </c>
      <c r="F33" s="620">
        <f>Expense!F39</f>
        <v>20</v>
      </c>
      <c r="G33" s="620">
        <f>Expense!G39</f>
        <v>0</v>
      </c>
      <c r="H33" s="620">
        <f>Expense!H39</f>
        <v>20</v>
      </c>
      <c r="I33" s="620">
        <f>Expense!I39</f>
        <v>0</v>
      </c>
      <c r="J33" s="620">
        <f>Expense!J39</f>
        <v>20</v>
      </c>
      <c r="K33" s="620">
        <f>Expense!K39</f>
        <v>0</v>
      </c>
      <c r="L33" s="620">
        <f>Expense!L39</f>
        <v>20</v>
      </c>
      <c r="M33" s="620">
        <f>Expense!M39</f>
        <v>0</v>
      </c>
      <c r="N33" s="627">
        <f t="shared" si="1"/>
        <v>120</v>
      </c>
      <c r="O33" s="625">
        <f>Expense!O39</f>
        <v>0</v>
      </c>
    </row>
    <row r="34" spans="1:15" ht="12.75">
      <c r="A34" s="623" t="s">
        <v>54</v>
      </c>
      <c r="B34" s="620">
        <f>Expense!B40</f>
        <v>0</v>
      </c>
      <c r="C34" s="620">
        <f>Expense!C40</f>
        <v>0</v>
      </c>
      <c r="D34" s="620">
        <f>Expense!D40</f>
        <v>0</v>
      </c>
      <c r="E34" s="620">
        <f>Expense!E40</f>
        <v>0</v>
      </c>
      <c r="F34" s="620">
        <f>Expense!F40</f>
        <v>0</v>
      </c>
      <c r="G34" s="620">
        <f>Expense!G40</f>
        <v>0</v>
      </c>
      <c r="H34" s="620">
        <f>Expense!H40</f>
        <v>0</v>
      </c>
      <c r="I34" s="620">
        <f>Expense!I40</f>
        <v>0</v>
      </c>
      <c r="J34" s="620">
        <f>Expense!J40</f>
        <v>0</v>
      </c>
      <c r="K34" s="620">
        <f>Expense!K40</f>
        <v>0</v>
      </c>
      <c r="L34" s="620">
        <f>Expense!L40</f>
        <v>0</v>
      </c>
      <c r="M34" s="620">
        <f>Expense!M40</f>
        <v>0</v>
      </c>
      <c r="N34" s="627">
        <f t="shared" si="1"/>
        <v>0</v>
      </c>
      <c r="O34" s="625" t="str">
        <f>Expense!O40</f>
        <v>any training will come from Excellence</v>
      </c>
    </row>
    <row r="35" spans="1:15" ht="12.75">
      <c r="A35" s="623" t="s">
        <v>95</v>
      </c>
      <c r="B35" s="620">
        <f>Expense!B41</f>
        <v>19056.571405333332</v>
      </c>
      <c r="C35" s="620">
        <f>Expense!C41</f>
        <v>19056.571405333332</v>
      </c>
      <c r="D35" s="620">
        <f>Expense!D41</f>
        <v>19056.571405333332</v>
      </c>
      <c r="E35" s="620">
        <f>Expense!E41</f>
        <v>19056.571405333332</v>
      </c>
      <c r="F35" s="620">
        <f>Expense!F41</f>
        <v>19056.571405333332</v>
      </c>
      <c r="G35" s="620">
        <f>Expense!G41</f>
        <v>19886.571405333332</v>
      </c>
      <c r="H35" s="620">
        <f>Expense!H41</f>
        <v>19886.571405333332</v>
      </c>
      <c r="I35" s="620">
        <f>Expense!I41</f>
        <v>19886.571405333332</v>
      </c>
      <c r="J35" s="620">
        <f>Expense!J41</f>
        <v>19886.571405333332</v>
      </c>
      <c r="K35" s="620">
        <f>Expense!K41</f>
        <v>19506.571405333332</v>
      </c>
      <c r="L35" s="620">
        <f>Expense!L41</f>
        <v>19506.571405333332</v>
      </c>
      <c r="M35" s="620">
        <f>Expense!M41</f>
        <v>19506.571405333332</v>
      </c>
      <c r="N35" s="627">
        <f t="shared" si="1"/>
        <v>233348.85686399994</v>
      </c>
      <c r="O35" s="625" t="str">
        <f>Expense!O41</f>
        <v>See Salary Worksheet</v>
      </c>
    </row>
    <row r="36" spans="1:15" ht="12.75">
      <c r="A36" s="623" t="s">
        <v>18</v>
      </c>
      <c r="B36" s="620">
        <f>Expense!B42</f>
        <v>15</v>
      </c>
      <c r="C36" s="620">
        <f>Expense!C42</f>
        <v>15</v>
      </c>
      <c r="D36" s="620">
        <f>Expense!D42</f>
        <v>15</v>
      </c>
      <c r="E36" s="620">
        <f>Expense!E42</f>
        <v>15</v>
      </c>
      <c r="F36" s="620">
        <f>Expense!F42</f>
        <v>15</v>
      </c>
      <c r="G36" s="620">
        <f>Expense!G42</f>
        <v>15</v>
      </c>
      <c r="H36" s="620">
        <f>Expense!H42</f>
        <v>15</v>
      </c>
      <c r="I36" s="620">
        <f>Expense!I42</f>
        <v>15</v>
      </c>
      <c r="J36" s="620">
        <f>Expense!J42</f>
        <v>15</v>
      </c>
      <c r="K36" s="620">
        <f>Expense!K42</f>
        <v>15</v>
      </c>
      <c r="L36" s="620">
        <f>Expense!L42</f>
        <v>15</v>
      </c>
      <c r="M36" s="620">
        <f>Expense!M42</f>
        <v>15</v>
      </c>
      <c r="N36" s="627">
        <f t="shared" si="1"/>
        <v>180</v>
      </c>
      <c r="O36" s="625" t="str">
        <f>Expense!O42</f>
        <v>See Salary Worksheet</v>
      </c>
    </row>
    <row r="37" spans="1:15" ht="12.75">
      <c r="A37" s="623" t="s">
        <v>27</v>
      </c>
      <c r="B37" s="620">
        <f>Expense!B43</f>
        <v>1486.412569616</v>
      </c>
      <c r="C37" s="620">
        <f>Expense!C43</f>
        <v>1486.412569616</v>
      </c>
      <c r="D37" s="620">
        <f>Expense!D43</f>
        <v>1486.412569616</v>
      </c>
      <c r="E37" s="620">
        <f>Expense!E43</f>
        <v>1486.412569616</v>
      </c>
      <c r="F37" s="620">
        <f>Expense!F43</f>
        <v>1486.412569616</v>
      </c>
      <c r="G37" s="620">
        <f>Expense!G43</f>
        <v>1551.152569616</v>
      </c>
      <c r="H37" s="620">
        <f>Expense!H43</f>
        <v>1551.152569616</v>
      </c>
      <c r="I37" s="620">
        <f>Expense!I43</f>
        <v>1551.152569616</v>
      </c>
      <c r="J37" s="620">
        <f>Expense!J43</f>
        <v>1551.152569616</v>
      </c>
      <c r="K37" s="620">
        <f>Expense!K43</f>
        <v>1521.5125696159998</v>
      </c>
      <c r="L37" s="620">
        <f>Expense!L43</f>
        <v>1521.5125696159998</v>
      </c>
      <c r="M37" s="620">
        <f>Expense!M43</f>
        <v>1521.5125696159998</v>
      </c>
      <c r="N37" s="627">
        <f t="shared" si="1"/>
        <v>18201.210835392</v>
      </c>
      <c r="O37" s="625" t="str">
        <f>Expense!O43</f>
        <v>See Salary Worksheet</v>
      </c>
    </row>
    <row r="38" spans="1:15" ht="12.75">
      <c r="A38" s="623" t="s">
        <v>169</v>
      </c>
      <c r="B38" s="620">
        <f>Expense!B44</f>
        <v>3504.882236000001</v>
      </c>
      <c r="C38" s="620">
        <f>Expense!C44</f>
        <v>3482.382236000001</v>
      </c>
      <c r="D38" s="620">
        <f>Expense!D44</f>
        <v>3482.382236000001</v>
      </c>
      <c r="E38" s="620">
        <f>Expense!E44</f>
        <v>3482.382236000001</v>
      </c>
      <c r="F38" s="620">
        <f>Expense!F44</f>
        <v>3672.382236000001</v>
      </c>
      <c r="G38" s="620">
        <f>Expense!G44</f>
        <v>3562.382236000001</v>
      </c>
      <c r="H38" s="620">
        <f>Expense!H44</f>
        <v>3462.382236000001</v>
      </c>
      <c r="I38" s="620">
        <f>Expense!I44</f>
        <v>3402.382236000001</v>
      </c>
      <c r="J38" s="620">
        <f>Expense!J44</f>
        <v>3402.382236000001</v>
      </c>
      <c r="K38" s="620">
        <f>Expense!K44</f>
        <v>3412.382236000001</v>
      </c>
      <c r="L38" s="620">
        <f>Expense!L44</f>
        <v>3340.6822360000006</v>
      </c>
      <c r="M38" s="620">
        <f>Expense!M44</f>
        <v>3340.6822360000006</v>
      </c>
      <c r="N38" s="627">
        <f t="shared" si="1"/>
        <v>41547.68683200001</v>
      </c>
      <c r="O38" s="625" t="str">
        <f>Expense!O44</f>
        <v>10% of occupancy</v>
      </c>
    </row>
    <row r="39" spans="1:15" ht="12.75">
      <c r="A39" s="623" t="s">
        <v>182</v>
      </c>
      <c r="B39" s="620">
        <f>Expense!B45</f>
        <v>15500</v>
      </c>
      <c r="C39" s="620">
        <f>Expense!C45</f>
        <v>15500</v>
      </c>
      <c r="D39" s="620">
        <f>Expense!D45</f>
        <v>15500</v>
      </c>
      <c r="E39" s="620">
        <f>Expense!E45</f>
        <v>15500</v>
      </c>
      <c r="F39" s="620">
        <f>Expense!F45</f>
        <v>15500</v>
      </c>
      <c r="G39" s="620">
        <f>Expense!G45</f>
        <v>15500</v>
      </c>
      <c r="H39" s="620">
        <f>Expense!H45</f>
        <v>15500</v>
      </c>
      <c r="I39" s="620">
        <f>Expense!I45</f>
        <v>15500</v>
      </c>
      <c r="J39" s="620">
        <f>Expense!J45</f>
        <v>15500</v>
      </c>
      <c r="K39" s="620">
        <f>Expense!K45</f>
        <v>15500</v>
      </c>
      <c r="L39" s="620">
        <f>Expense!L45</f>
        <v>15500</v>
      </c>
      <c r="M39" s="620">
        <f>Expense!M45</f>
        <v>15500</v>
      </c>
      <c r="N39" s="627">
        <f t="shared" si="1"/>
        <v>186000</v>
      </c>
      <c r="O39" s="625" t="str">
        <f>Expense!O45</f>
        <v>Zero out with revenue</v>
      </c>
    </row>
    <row r="40" spans="1:15" ht="13.5" thickBot="1">
      <c r="A40" s="597" t="s">
        <v>96</v>
      </c>
      <c r="B40" s="596">
        <f>SUM(B14:B39)</f>
        <v>58232.86621094933</v>
      </c>
      <c r="C40" s="596">
        <f aca="true" t="shared" si="2" ref="C40:N40">SUM(C14:C39)</f>
        <v>52325.36621094933</v>
      </c>
      <c r="D40" s="596">
        <f t="shared" si="2"/>
        <v>56225.36621094933</v>
      </c>
      <c r="E40" s="596">
        <f t="shared" si="2"/>
        <v>50345.36621094933</v>
      </c>
      <c r="F40" s="596">
        <f t="shared" si="2"/>
        <v>49845.36621094933</v>
      </c>
      <c r="G40" s="596">
        <f t="shared" si="2"/>
        <v>52035.10621094933</v>
      </c>
      <c r="H40" s="596">
        <f t="shared" si="2"/>
        <v>52320.10621094933</v>
      </c>
      <c r="I40" s="596">
        <f t="shared" si="2"/>
        <v>49005.10621094933</v>
      </c>
      <c r="J40" s="596">
        <f t="shared" si="2"/>
        <v>48035.106210949336</v>
      </c>
      <c r="K40" s="596">
        <f t="shared" si="2"/>
        <v>51300.46621094933</v>
      </c>
      <c r="L40" s="596">
        <f t="shared" si="2"/>
        <v>47483.76621094933</v>
      </c>
      <c r="M40" s="596">
        <f t="shared" si="2"/>
        <v>47843.76621094933</v>
      </c>
      <c r="N40" s="595">
        <f t="shared" si="2"/>
        <v>614997.754531392</v>
      </c>
      <c r="O40" s="628"/>
    </row>
  </sheetData>
  <sheetProtection/>
  <printOptions/>
  <pageMargins left="0.75" right="0.75" top="1" bottom="1" header="0.5" footer="0.5"/>
  <pageSetup horizontalDpi="600" verticalDpi="600" orientation="landscape" paperSize="5" scale="63" r:id="rId1"/>
  <rowBreaks count="1" manualBreakCount="1">
    <brk id="4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4">
      <selection activeCell="A7" sqref="A7"/>
    </sheetView>
  </sheetViews>
  <sheetFormatPr defaultColWidth="9.140625" defaultRowHeight="12.75"/>
  <cols>
    <col min="1" max="1" width="22.7109375" style="0" customWidth="1"/>
    <col min="2" max="2" width="10.7109375" style="18" customWidth="1"/>
    <col min="3" max="13" width="10.7109375" style="15" customWidth="1"/>
    <col min="14" max="14" width="12.7109375" style="15" customWidth="1"/>
    <col min="15" max="15" width="37.7109375" style="3" customWidth="1"/>
  </cols>
  <sheetData>
    <row r="1" spans="1:15" s="2" customFormat="1" ht="15">
      <c r="A1" s="651" t="s">
        <v>0</v>
      </c>
      <c r="B1" s="1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4"/>
    </row>
    <row r="2" spans="1:15" s="2" customFormat="1" ht="15">
      <c r="A2" s="652" t="s">
        <v>24</v>
      </c>
      <c r="B2" s="1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4"/>
    </row>
    <row r="3" spans="1:15" s="2" customFormat="1" ht="15">
      <c r="A3" s="653" t="str">
        <f>'Total Operating'!A3</f>
        <v>2020-2021</v>
      </c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4"/>
    </row>
    <row r="4" ht="13.5" thickBot="1"/>
    <row r="5" spans="1:15" s="40" customFormat="1" ht="17.25">
      <c r="A5" s="63" t="s">
        <v>226</v>
      </c>
      <c r="B5" s="46" t="s">
        <v>4</v>
      </c>
      <c r="C5" s="46" t="s">
        <v>5</v>
      </c>
      <c r="D5" s="46" t="s">
        <v>6</v>
      </c>
      <c r="E5" s="46" t="s">
        <v>7</v>
      </c>
      <c r="F5" s="46" t="s">
        <v>8</v>
      </c>
      <c r="G5" s="46" t="s">
        <v>9</v>
      </c>
      <c r="H5" s="46" t="s">
        <v>10</v>
      </c>
      <c r="I5" s="47" t="s">
        <v>11</v>
      </c>
      <c r="J5" s="47" t="s">
        <v>12</v>
      </c>
      <c r="K5" s="47" t="s">
        <v>13</v>
      </c>
      <c r="L5" s="47" t="s">
        <v>14</v>
      </c>
      <c r="M5" s="47" t="s">
        <v>15</v>
      </c>
      <c r="N5" s="59" t="s">
        <v>111</v>
      </c>
      <c r="O5" s="64" t="s">
        <v>16</v>
      </c>
    </row>
    <row r="6" spans="1:15" s="40" customFormat="1" ht="12.75">
      <c r="A6" s="48" t="s">
        <v>75</v>
      </c>
      <c r="B6" s="105">
        <f>Revenue!B27</f>
        <v>130000</v>
      </c>
      <c r="C6" s="105">
        <f>Revenue!C27</f>
        <v>135000</v>
      </c>
      <c r="D6" s="105">
        <f>Revenue!D27</f>
        <v>130000</v>
      </c>
      <c r="E6" s="105">
        <f>Revenue!E27</f>
        <v>130000</v>
      </c>
      <c r="F6" s="105">
        <f>Revenue!F27</f>
        <v>130000</v>
      </c>
      <c r="G6" s="105">
        <f>Revenue!G27</f>
        <v>130000</v>
      </c>
      <c r="H6" s="105">
        <f>Revenue!H27</f>
        <v>140000</v>
      </c>
      <c r="I6" s="105">
        <f>Revenue!I27</f>
        <v>140000</v>
      </c>
      <c r="J6" s="105">
        <f>Revenue!J27</f>
        <v>140000</v>
      </c>
      <c r="K6" s="105">
        <f>Revenue!K27</f>
        <v>130000</v>
      </c>
      <c r="L6" s="105">
        <f>Revenue!L27</f>
        <v>130000</v>
      </c>
      <c r="M6" s="105">
        <f>Revenue!M27</f>
        <v>135000</v>
      </c>
      <c r="N6" s="590">
        <f aca="true" t="shared" si="0" ref="N6:N13">SUM(B6:M6)</f>
        <v>1600000</v>
      </c>
      <c r="O6" s="71" t="str">
        <f>Revenue!O27</f>
        <v>est cash based on PY &amp; PPY</v>
      </c>
    </row>
    <row r="7" spans="1:15" s="40" customFormat="1" ht="12.75">
      <c r="A7" s="48" t="s">
        <v>76</v>
      </c>
      <c r="B7" s="105">
        <f>Revenue!B28</f>
        <v>0</v>
      </c>
      <c r="C7" s="105">
        <f>Revenue!C28</f>
        <v>0</v>
      </c>
      <c r="D7" s="105">
        <f>Revenue!D28</f>
        <v>0</v>
      </c>
      <c r="E7" s="105">
        <f>Revenue!E28</f>
        <v>0</v>
      </c>
      <c r="F7" s="105">
        <f>Revenue!F28</f>
        <v>0</v>
      </c>
      <c r="G7" s="105">
        <f>Revenue!G28</f>
        <v>0</v>
      </c>
      <c r="H7" s="105">
        <f>Revenue!H28</f>
        <v>0</v>
      </c>
      <c r="I7" s="105">
        <f>Revenue!I28</f>
        <v>0</v>
      </c>
      <c r="J7" s="105">
        <f>Revenue!J28</f>
        <v>0</v>
      </c>
      <c r="K7" s="105">
        <f>Revenue!K28</f>
        <v>0</v>
      </c>
      <c r="L7" s="105">
        <f>Revenue!L28</f>
        <v>0</v>
      </c>
      <c r="M7" s="105">
        <f>Revenue!M28</f>
        <v>0</v>
      </c>
      <c r="N7" s="590">
        <f t="shared" si="0"/>
        <v>0</v>
      </c>
      <c r="O7" s="71">
        <f>Revenue!O28</f>
        <v>0</v>
      </c>
    </row>
    <row r="8" spans="1:15" s="40" customFormat="1" ht="12.75">
      <c r="A8" s="48" t="s">
        <v>77</v>
      </c>
      <c r="B8" s="105">
        <f>Revenue!B29</f>
        <v>0</v>
      </c>
      <c r="C8" s="105">
        <f>Revenue!C29</f>
        <v>0</v>
      </c>
      <c r="D8" s="105">
        <f>Revenue!D29</f>
        <v>0</v>
      </c>
      <c r="E8" s="105">
        <f>Revenue!E29</f>
        <v>0</v>
      </c>
      <c r="F8" s="105">
        <f>Revenue!F29</f>
        <v>0</v>
      </c>
      <c r="G8" s="105">
        <f>Revenue!G29</f>
        <v>0</v>
      </c>
      <c r="H8" s="105">
        <f>Revenue!H29</f>
        <v>0</v>
      </c>
      <c r="I8" s="105">
        <f>Revenue!I29</f>
        <v>0</v>
      </c>
      <c r="J8" s="105">
        <f>Revenue!J29</f>
        <v>0</v>
      </c>
      <c r="K8" s="105">
        <f>Revenue!K29</f>
        <v>0</v>
      </c>
      <c r="L8" s="105">
        <f>Revenue!L29</f>
        <v>0</v>
      </c>
      <c r="M8" s="105">
        <f>Revenue!M29</f>
        <v>0</v>
      </c>
      <c r="N8" s="590">
        <f t="shared" si="0"/>
        <v>0</v>
      </c>
      <c r="O8" s="71">
        <f>Revenue!O29</f>
        <v>0</v>
      </c>
    </row>
    <row r="9" spans="1:15" s="40" customFormat="1" ht="12.75">
      <c r="A9" s="48" t="s">
        <v>78</v>
      </c>
      <c r="B9" s="105">
        <f>Revenue!B30</f>
        <v>0</v>
      </c>
      <c r="C9" s="105">
        <f>Revenue!C30</f>
        <v>0</v>
      </c>
      <c r="D9" s="105">
        <f>Revenue!D30</f>
        <v>0</v>
      </c>
      <c r="E9" s="105">
        <f>Revenue!E30</f>
        <v>0</v>
      </c>
      <c r="F9" s="105">
        <f>Revenue!F30</f>
        <v>0</v>
      </c>
      <c r="G9" s="105">
        <f>Revenue!G30</f>
        <v>0</v>
      </c>
      <c r="H9" s="105">
        <f>Revenue!H30</f>
        <v>0</v>
      </c>
      <c r="I9" s="105">
        <f>Revenue!I30</f>
        <v>0</v>
      </c>
      <c r="J9" s="105">
        <f>Revenue!J30</f>
        <v>0</v>
      </c>
      <c r="K9" s="105">
        <f>Revenue!K30</f>
        <v>0</v>
      </c>
      <c r="L9" s="105">
        <f>Revenue!L30</f>
        <v>0</v>
      </c>
      <c r="M9" s="105">
        <f>Revenue!M30</f>
        <v>0</v>
      </c>
      <c r="N9" s="590">
        <f t="shared" si="0"/>
        <v>0</v>
      </c>
      <c r="O9" s="71">
        <f>Revenue!O30</f>
        <v>0</v>
      </c>
    </row>
    <row r="10" spans="1:15" s="40" customFormat="1" ht="12.75">
      <c r="A10" s="48" t="s">
        <v>79</v>
      </c>
      <c r="B10" s="105">
        <f>Revenue!B31</f>
        <v>0</v>
      </c>
      <c r="C10" s="105">
        <f>Revenue!C31</f>
        <v>0</v>
      </c>
      <c r="D10" s="105">
        <f>Revenue!D31</f>
        <v>0</v>
      </c>
      <c r="E10" s="105">
        <f>Revenue!E31</f>
        <v>0</v>
      </c>
      <c r="F10" s="105">
        <f>Revenue!F31</f>
        <v>0</v>
      </c>
      <c r="G10" s="105">
        <f>Revenue!G31</f>
        <v>0</v>
      </c>
      <c r="H10" s="105">
        <f>Revenue!H31</f>
        <v>0</v>
      </c>
      <c r="I10" s="105">
        <f>Revenue!I31</f>
        <v>0</v>
      </c>
      <c r="J10" s="105">
        <f>Revenue!J31</f>
        <v>0</v>
      </c>
      <c r="K10" s="105">
        <f>Revenue!K31</f>
        <v>0</v>
      </c>
      <c r="L10" s="105">
        <f>Revenue!L31</f>
        <v>0</v>
      </c>
      <c r="M10" s="105">
        <f>Revenue!M31</f>
        <v>0</v>
      </c>
      <c r="N10" s="590">
        <f t="shared" si="0"/>
        <v>0</v>
      </c>
      <c r="O10" s="71">
        <f>Revenue!O30</f>
        <v>0</v>
      </c>
    </row>
    <row r="11" spans="1:15" s="40" customFormat="1" ht="12.75">
      <c r="A11" s="48" t="s">
        <v>56</v>
      </c>
      <c r="B11" s="105">
        <f>Revenue!B32</f>
        <v>0</v>
      </c>
      <c r="C11" s="105">
        <f>Revenue!C32</f>
        <v>0</v>
      </c>
      <c r="D11" s="105">
        <f>Revenue!D32</f>
        <v>0</v>
      </c>
      <c r="E11" s="105">
        <f>Revenue!E32</f>
        <v>0</v>
      </c>
      <c r="F11" s="105">
        <f>Revenue!F32</f>
        <v>0</v>
      </c>
      <c r="G11" s="105">
        <f>Revenue!G32</f>
        <v>0</v>
      </c>
      <c r="H11" s="105">
        <f>Revenue!H32</f>
        <v>0</v>
      </c>
      <c r="I11" s="105">
        <f>Revenue!I32</f>
        <v>0</v>
      </c>
      <c r="J11" s="105">
        <f>Revenue!J32</f>
        <v>0</v>
      </c>
      <c r="K11" s="105">
        <f>Revenue!K32</f>
        <v>0</v>
      </c>
      <c r="L11" s="105">
        <f>Revenue!L32</f>
        <v>0</v>
      </c>
      <c r="M11" s="105">
        <f>Revenue!M32</f>
        <v>0</v>
      </c>
      <c r="N11" s="590">
        <f t="shared" si="0"/>
        <v>0</v>
      </c>
      <c r="O11" s="71">
        <f>Revenue!O31</f>
        <v>0</v>
      </c>
    </row>
    <row r="12" spans="1:15" s="40" customFormat="1" ht="12.75">
      <c r="A12" s="92" t="s">
        <v>286</v>
      </c>
      <c r="B12" s="105">
        <f>Revenue!B33</f>
        <v>0</v>
      </c>
      <c r="C12" s="105">
        <f>Revenue!C33</f>
        <v>100</v>
      </c>
      <c r="D12" s="105">
        <f>Revenue!D33</f>
        <v>0</v>
      </c>
      <c r="E12" s="105">
        <f>Revenue!E33</f>
        <v>0</v>
      </c>
      <c r="F12" s="105">
        <f>Revenue!F33</f>
        <v>0</v>
      </c>
      <c r="G12" s="105">
        <f>Revenue!G33</f>
        <v>0</v>
      </c>
      <c r="H12" s="105">
        <f>Revenue!H33</f>
        <v>100</v>
      </c>
      <c r="I12" s="105">
        <f>Revenue!I33</f>
        <v>0</v>
      </c>
      <c r="J12" s="105">
        <f>Revenue!J33</f>
        <v>0</v>
      </c>
      <c r="K12" s="105">
        <f>Revenue!K33</f>
        <v>0</v>
      </c>
      <c r="L12" s="105">
        <f>Revenue!L33</f>
        <v>0</v>
      </c>
      <c r="M12" s="105">
        <f>Revenue!M33</f>
        <v>0</v>
      </c>
      <c r="N12" s="590">
        <f>SUM(B12:M12)</f>
        <v>200</v>
      </c>
      <c r="O12" s="71"/>
    </row>
    <row r="13" spans="1:15" s="39" customFormat="1" ht="12.75">
      <c r="A13" s="92" t="s">
        <v>178</v>
      </c>
      <c r="B13" s="105">
        <f>Revenue!B34</f>
        <v>0</v>
      </c>
      <c r="C13" s="105">
        <f>Revenue!C34</f>
        <v>0</v>
      </c>
      <c r="D13" s="105">
        <f>Revenue!D34</f>
        <v>0</v>
      </c>
      <c r="E13" s="105">
        <f>Revenue!E34</f>
        <v>-3000</v>
      </c>
      <c r="F13" s="105">
        <f>Revenue!F34</f>
        <v>0</v>
      </c>
      <c r="G13" s="105">
        <f>Revenue!G34</f>
        <v>0</v>
      </c>
      <c r="H13" s="105">
        <f>Revenue!H34</f>
        <v>0</v>
      </c>
      <c r="I13" s="105">
        <f>Revenue!I34</f>
        <v>0</v>
      </c>
      <c r="J13" s="105">
        <f>Revenue!J34</f>
        <v>0</v>
      </c>
      <c r="K13" s="105">
        <f>Revenue!K34</f>
        <v>0</v>
      </c>
      <c r="L13" s="105">
        <f>Revenue!L34</f>
        <v>0</v>
      </c>
      <c r="M13" s="105">
        <f>Revenue!M34</f>
        <v>0</v>
      </c>
      <c r="N13" s="590">
        <f t="shared" si="0"/>
        <v>-3000</v>
      </c>
      <c r="O13" s="71" t="s">
        <v>184</v>
      </c>
    </row>
    <row r="14" spans="1:15" s="40" customFormat="1" ht="12.75">
      <c r="A14" s="48" t="s">
        <v>287</v>
      </c>
      <c r="B14" s="105">
        <f>Revenue!B35</f>
        <v>0</v>
      </c>
      <c r="C14" s="105">
        <f>Revenue!C35</f>
        <v>0</v>
      </c>
      <c r="D14" s="105">
        <f>Revenue!D35</f>
        <v>0</v>
      </c>
      <c r="E14" s="105">
        <f>Revenue!E35</f>
        <v>0</v>
      </c>
      <c r="F14" s="105">
        <f>Revenue!F35</f>
        <v>0</v>
      </c>
      <c r="G14" s="105">
        <f>Revenue!G35</f>
        <v>0</v>
      </c>
      <c r="H14" s="105">
        <f>Revenue!H35</f>
        <v>1000</v>
      </c>
      <c r="I14" s="105">
        <f>Revenue!I35</f>
        <v>0</v>
      </c>
      <c r="J14" s="105">
        <f>Revenue!J35</f>
        <v>0</v>
      </c>
      <c r="K14" s="105">
        <f>Revenue!K35</f>
        <v>0</v>
      </c>
      <c r="L14" s="105">
        <f>Revenue!L35</f>
        <v>0</v>
      </c>
      <c r="M14" s="105">
        <f>Revenue!M35</f>
        <v>0</v>
      </c>
      <c r="N14" s="648">
        <f>SUM(B14:M14)</f>
        <v>1000</v>
      </c>
      <c r="O14" s="209" t="s">
        <v>288</v>
      </c>
    </row>
    <row r="15" spans="1:15" s="40" customFormat="1" ht="12.75">
      <c r="A15" s="48" t="s">
        <v>283</v>
      </c>
      <c r="B15" s="105">
        <f>Revenue!B36</f>
        <v>0</v>
      </c>
      <c r="C15" s="105">
        <f>Revenue!C36</f>
        <v>0</v>
      </c>
      <c r="D15" s="105">
        <f>Revenue!D36</f>
        <v>0</v>
      </c>
      <c r="E15" s="105">
        <f>Revenue!E36</f>
        <v>0</v>
      </c>
      <c r="F15" s="105">
        <f>Revenue!F36</f>
        <v>0</v>
      </c>
      <c r="G15" s="105">
        <f>Revenue!G36</f>
        <v>0</v>
      </c>
      <c r="H15" s="105">
        <f>Revenue!H36</f>
        <v>0</v>
      </c>
      <c r="I15" s="105">
        <f>Revenue!I36</f>
        <v>0</v>
      </c>
      <c r="J15" s="105">
        <f>Revenue!J36</f>
        <v>0</v>
      </c>
      <c r="K15" s="105">
        <f>Revenue!K36</f>
        <v>2000</v>
      </c>
      <c r="L15" s="105">
        <f>Revenue!L36</f>
        <v>2000</v>
      </c>
      <c r="M15" s="105">
        <f>Revenue!M36</f>
        <v>0</v>
      </c>
      <c r="N15" s="648">
        <f>SUM(B15:M15)</f>
        <v>4000</v>
      </c>
      <c r="O15" s="209" t="s">
        <v>139</v>
      </c>
    </row>
    <row r="16" spans="1:15" s="50" customFormat="1" ht="13.5" thickBot="1">
      <c r="A16" s="649" t="s">
        <v>227</v>
      </c>
      <c r="B16" s="591">
        <f>SUM(B6:B13)</f>
        <v>130000</v>
      </c>
      <c r="C16" s="591">
        <f aca="true" t="shared" si="1" ref="C16:M16">SUM(C6:C13)</f>
        <v>135100</v>
      </c>
      <c r="D16" s="591">
        <f t="shared" si="1"/>
        <v>130000</v>
      </c>
      <c r="E16" s="591">
        <f t="shared" si="1"/>
        <v>127000</v>
      </c>
      <c r="F16" s="591">
        <f t="shared" si="1"/>
        <v>130000</v>
      </c>
      <c r="G16" s="591">
        <f t="shared" si="1"/>
        <v>130000</v>
      </c>
      <c r="H16" s="591">
        <f t="shared" si="1"/>
        <v>140100</v>
      </c>
      <c r="I16" s="591">
        <f t="shared" si="1"/>
        <v>140000</v>
      </c>
      <c r="J16" s="591">
        <f t="shared" si="1"/>
        <v>140000</v>
      </c>
      <c r="K16" s="591">
        <f t="shared" si="1"/>
        <v>130000</v>
      </c>
      <c r="L16" s="591">
        <f t="shared" si="1"/>
        <v>130000</v>
      </c>
      <c r="M16" s="591">
        <f t="shared" si="1"/>
        <v>135000</v>
      </c>
      <c r="N16" s="650">
        <f>SUM(N6:N15)</f>
        <v>1602200</v>
      </c>
      <c r="O16" s="66"/>
    </row>
    <row r="17" spans="1:15" s="39" customFormat="1" ht="13.5" thickBot="1">
      <c r="A17" s="44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58"/>
    </row>
    <row r="18" spans="1:15" s="40" customFormat="1" ht="17.25">
      <c r="A18" s="63" t="s">
        <v>228</v>
      </c>
      <c r="B18" s="107" t="s">
        <v>4</v>
      </c>
      <c r="C18" s="107" t="s">
        <v>5</v>
      </c>
      <c r="D18" s="107" t="s">
        <v>6</v>
      </c>
      <c r="E18" s="107" t="s">
        <v>7</v>
      </c>
      <c r="F18" s="107" t="s">
        <v>8</v>
      </c>
      <c r="G18" s="107" t="s">
        <v>9</v>
      </c>
      <c r="H18" s="107" t="s">
        <v>10</v>
      </c>
      <c r="I18" s="108" t="s">
        <v>11</v>
      </c>
      <c r="J18" s="108" t="s">
        <v>12</v>
      </c>
      <c r="K18" s="108" t="s">
        <v>13</v>
      </c>
      <c r="L18" s="108" t="s">
        <v>14</v>
      </c>
      <c r="M18" s="108" t="s">
        <v>15</v>
      </c>
      <c r="N18" s="109" t="s">
        <v>111</v>
      </c>
      <c r="O18" s="64" t="s">
        <v>16</v>
      </c>
    </row>
    <row r="19" spans="1:15" s="39" customFormat="1" ht="12.75">
      <c r="A19" s="49" t="s">
        <v>100</v>
      </c>
      <c r="B19" s="110">
        <f>Expense!B50</f>
        <v>111566.45803333334</v>
      </c>
      <c r="C19" s="110">
        <f>Expense!C50</f>
        <v>114166.45803333334</v>
      </c>
      <c r="D19" s="110">
        <f>Expense!D50</f>
        <v>114166.45803333334</v>
      </c>
      <c r="E19" s="110">
        <f>Expense!E50</f>
        <v>114166.45803333334</v>
      </c>
      <c r="F19" s="110">
        <f>Expense!F50</f>
        <v>114166.45803333334</v>
      </c>
      <c r="G19" s="110">
        <f>Expense!G50</f>
        <v>114166.45803333334</v>
      </c>
      <c r="H19" s="110">
        <f>Expense!H50</f>
        <v>115666.45803333334</v>
      </c>
      <c r="I19" s="110">
        <f>Expense!I50</f>
        <v>115666.45803333334</v>
      </c>
      <c r="J19" s="110">
        <f>Expense!J50</f>
        <v>115666.45803333334</v>
      </c>
      <c r="K19" s="110">
        <f>Expense!K50</f>
        <v>115666.45803333334</v>
      </c>
      <c r="L19" s="110">
        <f>Expense!L50</f>
        <v>115666.45803333334</v>
      </c>
      <c r="M19" s="110">
        <f>Expense!M50</f>
        <v>115666.45803333334</v>
      </c>
      <c r="N19" s="590">
        <f aca="true" t="shared" si="2" ref="N19:N31">SUM(B19:M19)</f>
        <v>1376397.4963999998</v>
      </c>
      <c r="O19" s="65" t="str">
        <f>Expense!O50</f>
        <v>See Salary Worksheet</v>
      </c>
    </row>
    <row r="20" spans="1:15" s="39" customFormat="1" ht="12.75">
      <c r="A20" s="49" t="s">
        <v>113</v>
      </c>
      <c r="B20" s="110">
        <f>Expense!B51</f>
        <v>4865</v>
      </c>
      <c r="C20" s="110">
        <f>Expense!C51</f>
        <v>4865</v>
      </c>
      <c r="D20" s="110">
        <f>Expense!D51</f>
        <v>4865</v>
      </c>
      <c r="E20" s="110">
        <f>Expense!E51</f>
        <v>4865</v>
      </c>
      <c r="F20" s="110">
        <f>Expense!F51</f>
        <v>4865</v>
      </c>
      <c r="G20" s="110">
        <f>Expense!G51</f>
        <v>4865</v>
      </c>
      <c r="H20" s="110">
        <f>Expense!H51</f>
        <v>4865</v>
      </c>
      <c r="I20" s="110">
        <f>Expense!I51</f>
        <v>4865</v>
      </c>
      <c r="J20" s="110">
        <f>Expense!J51</f>
        <v>4865</v>
      </c>
      <c r="K20" s="110">
        <f>Expense!K51</f>
        <v>4865</v>
      </c>
      <c r="L20" s="110">
        <f>Expense!L51</f>
        <v>4865</v>
      </c>
      <c r="M20" s="110">
        <f>Expense!M51</f>
        <v>4865</v>
      </c>
      <c r="N20" s="590">
        <f t="shared" si="2"/>
        <v>58380</v>
      </c>
      <c r="O20" s="65" t="str">
        <f>Expense!O51</f>
        <v>See Salary Worksheet</v>
      </c>
    </row>
    <row r="21" spans="1:15" s="39" customFormat="1" ht="12.75">
      <c r="A21" s="49" t="s">
        <v>128</v>
      </c>
      <c r="B21" s="110">
        <f>Expense!B52</f>
        <v>8534.83403955</v>
      </c>
      <c r="C21" s="110">
        <f>Expense!C52</f>
        <v>8733.734039550001</v>
      </c>
      <c r="D21" s="110">
        <f>Expense!D52</f>
        <v>8733.734039550001</v>
      </c>
      <c r="E21" s="110">
        <f>Expense!E52</f>
        <v>8733.734039550001</v>
      </c>
      <c r="F21" s="110">
        <f>Expense!F52</f>
        <v>8733.734039550001</v>
      </c>
      <c r="G21" s="110">
        <f>Expense!G52</f>
        <v>8733.734039550001</v>
      </c>
      <c r="H21" s="110">
        <f>Expense!H52</f>
        <v>8848.484039550001</v>
      </c>
      <c r="I21" s="110">
        <f>Expense!I52</f>
        <v>8848.484039550001</v>
      </c>
      <c r="J21" s="110">
        <f>Expense!J52</f>
        <v>8848.484039550001</v>
      </c>
      <c r="K21" s="110">
        <f>Expense!K52</f>
        <v>8848.484039550001</v>
      </c>
      <c r="L21" s="110">
        <f>Expense!L52</f>
        <v>8848.484039550001</v>
      </c>
      <c r="M21" s="110">
        <f>Expense!M52</f>
        <v>8848.484039550001</v>
      </c>
      <c r="N21" s="590">
        <f t="shared" si="2"/>
        <v>105294.40847460003</v>
      </c>
      <c r="O21" s="65" t="str">
        <f>Expense!O52</f>
        <v>See Salary Worksheet</v>
      </c>
    </row>
    <row r="22" spans="1:15" s="39" customFormat="1" ht="12.75">
      <c r="A22" s="49" t="s">
        <v>101</v>
      </c>
      <c r="B22" s="110">
        <f>Expense!B53</f>
        <v>5000</v>
      </c>
      <c r="C22" s="110">
        <f>Expense!C53</f>
        <v>5000</v>
      </c>
      <c r="D22" s="110">
        <f>Expense!D53</f>
        <v>5000</v>
      </c>
      <c r="E22" s="110">
        <f>Expense!E53</f>
        <v>4000</v>
      </c>
      <c r="F22" s="110">
        <f>Expense!F53</f>
        <v>4000</v>
      </c>
      <c r="G22" s="110">
        <f>Expense!G53</f>
        <v>4000</v>
      </c>
      <c r="H22" s="110">
        <f>Expense!H53</f>
        <v>5000</v>
      </c>
      <c r="I22" s="110">
        <f>Expense!I53</f>
        <v>5000</v>
      </c>
      <c r="J22" s="110">
        <f>Expense!J53</f>
        <v>5000</v>
      </c>
      <c r="K22" s="110">
        <f>Expense!K53</f>
        <v>5000</v>
      </c>
      <c r="L22" s="110">
        <f>Expense!L53</f>
        <v>5000</v>
      </c>
      <c r="M22" s="110">
        <f>Expense!M53</f>
        <v>5000</v>
      </c>
      <c r="N22" s="590">
        <f t="shared" si="2"/>
        <v>57000</v>
      </c>
      <c r="O22" s="65" t="str">
        <f>Expense!O53</f>
        <v>est based on CY and PY</v>
      </c>
    </row>
    <row r="23" spans="1:15" s="39" customFormat="1" ht="12.75">
      <c r="A23" s="49" t="s">
        <v>173</v>
      </c>
      <c r="B23" s="110">
        <f>Expense!B54</f>
        <v>12968.064273200001</v>
      </c>
      <c r="C23" s="110">
        <f>Expense!C54</f>
        <v>12884.814273200001</v>
      </c>
      <c r="D23" s="110">
        <f>Expense!D54</f>
        <v>12884.814273200001</v>
      </c>
      <c r="E23" s="110">
        <f>Expense!E54</f>
        <v>12884.814273200001</v>
      </c>
      <c r="F23" s="110">
        <f>Expense!F54</f>
        <v>13587.814273200001</v>
      </c>
      <c r="G23" s="110">
        <f>Expense!G54</f>
        <v>13180.814273200001</v>
      </c>
      <c r="H23" s="110">
        <f>Expense!H54</f>
        <v>12810.814273200001</v>
      </c>
      <c r="I23" s="110">
        <f>Expense!I54</f>
        <v>12588.814273200001</v>
      </c>
      <c r="J23" s="110">
        <f>Expense!J54</f>
        <v>12588.814273200001</v>
      </c>
      <c r="K23" s="110">
        <f>Expense!K54</f>
        <v>12625.814273200001</v>
      </c>
      <c r="L23" s="110">
        <f>Expense!L54</f>
        <v>12360.524273200002</v>
      </c>
      <c r="M23" s="110">
        <f>Expense!M54</f>
        <v>12360.524273200002</v>
      </c>
      <c r="N23" s="590">
        <f t="shared" si="2"/>
        <v>153726.4412784</v>
      </c>
      <c r="O23" s="65" t="str">
        <f>Expense!O54</f>
        <v>37% of occupancy</v>
      </c>
    </row>
    <row r="24" spans="1:15" s="39" customFormat="1" ht="12.75">
      <c r="A24" s="49" t="s">
        <v>102</v>
      </c>
      <c r="B24" s="110">
        <f>Expense!B55</f>
        <v>1000</v>
      </c>
      <c r="C24" s="110">
        <f>Expense!C55</f>
        <v>1000</v>
      </c>
      <c r="D24" s="110">
        <f>Expense!D55</f>
        <v>1000</v>
      </c>
      <c r="E24" s="110">
        <f>Expense!E55</f>
        <v>1000</v>
      </c>
      <c r="F24" s="110">
        <f>Expense!F55</f>
        <v>1000</v>
      </c>
      <c r="G24" s="110">
        <f>Expense!G55</f>
        <v>1000</v>
      </c>
      <c r="H24" s="110">
        <f>Expense!H55</f>
        <v>1000</v>
      </c>
      <c r="I24" s="110">
        <f>Expense!I55</f>
        <v>1000</v>
      </c>
      <c r="J24" s="110">
        <f>Expense!J55</f>
        <v>1000</v>
      </c>
      <c r="K24" s="110">
        <f>Expense!K55</f>
        <v>1000</v>
      </c>
      <c r="L24" s="110">
        <f>Expense!L55</f>
        <v>1000</v>
      </c>
      <c r="M24" s="110">
        <f>Expense!M55</f>
        <v>1000</v>
      </c>
      <c r="N24" s="590">
        <f t="shared" si="2"/>
        <v>12000</v>
      </c>
      <c r="O24" s="65" t="e">
        <f>Expense!#REF!</f>
        <v>#REF!</v>
      </c>
    </row>
    <row r="25" spans="1:15" s="39" customFormat="1" ht="12.75">
      <c r="A25" s="49" t="s">
        <v>68</v>
      </c>
      <c r="B25" s="110">
        <f>Expense!B56</f>
        <v>6700</v>
      </c>
      <c r="C25" s="110">
        <f>Expense!C56</f>
        <v>6700</v>
      </c>
      <c r="D25" s="110">
        <f>Expense!D56</f>
        <v>6700</v>
      </c>
      <c r="E25" s="110">
        <f>Expense!E56</f>
        <v>6700</v>
      </c>
      <c r="F25" s="110">
        <f>Expense!F56</f>
        <v>6700</v>
      </c>
      <c r="G25" s="110">
        <f>Expense!G56</f>
        <v>6700</v>
      </c>
      <c r="H25" s="110">
        <f>Expense!H56</f>
        <v>6700</v>
      </c>
      <c r="I25" s="110">
        <f>Expense!I56</f>
        <v>6700</v>
      </c>
      <c r="J25" s="110">
        <f>Expense!J56</f>
        <v>6700</v>
      </c>
      <c r="K25" s="110">
        <f>Expense!K56</f>
        <v>6700</v>
      </c>
      <c r="L25" s="110">
        <f>Expense!L56</f>
        <v>6700</v>
      </c>
      <c r="M25" s="110">
        <f>Expense!M56</f>
        <v>6700</v>
      </c>
      <c r="N25" s="590">
        <f t="shared" si="2"/>
        <v>80400</v>
      </c>
      <c r="O25" s="65" t="s">
        <v>129</v>
      </c>
    </row>
    <row r="26" spans="1:15" s="39" customFormat="1" ht="12.75">
      <c r="A26" s="49" t="s">
        <v>148</v>
      </c>
      <c r="B26" s="110">
        <f>Expense!B57</f>
        <v>1150</v>
      </c>
      <c r="C26" s="110">
        <f>Expense!C57</f>
        <v>1150</v>
      </c>
      <c r="D26" s="110">
        <f>Expense!D57</f>
        <v>1700</v>
      </c>
      <c r="E26" s="110">
        <f>Expense!E57</f>
        <v>800</v>
      </c>
      <c r="F26" s="110">
        <f>Expense!F57</f>
        <v>800</v>
      </c>
      <c r="G26" s="110">
        <f>Expense!G57</f>
        <v>1150</v>
      </c>
      <c r="H26" s="110">
        <f>Expense!H57</f>
        <v>1150</v>
      </c>
      <c r="I26" s="110">
        <f>Expense!I57</f>
        <v>1150</v>
      </c>
      <c r="J26" s="110">
        <f>Expense!J57</f>
        <v>1200</v>
      </c>
      <c r="K26" s="110">
        <f>Expense!K57</f>
        <v>1150</v>
      </c>
      <c r="L26" s="110">
        <f>Expense!L57</f>
        <v>1150</v>
      </c>
      <c r="M26" s="110">
        <f>Expense!M57</f>
        <v>1200</v>
      </c>
      <c r="N26" s="590">
        <f t="shared" si="2"/>
        <v>13750</v>
      </c>
      <c r="O26" s="65" t="s">
        <v>129</v>
      </c>
    </row>
    <row r="27" spans="1:15" s="39" customFormat="1" ht="12.75">
      <c r="A27" s="49" t="s">
        <v>272</v>
      </c>
      <c r="B27" s="110">
        <f>Expense!B58</f>
        <v>1855</v>
      </c>
      <c r="C27" s="110">
        <f>Expense!C58</f>
        <v>115</v>
      </c>
      <c r="D27" s="110">
        <f>Expense!D58</f>
        <v>105</v>
      </c>
      <c r="E27" s="110">
        <f>Expense!E58</f>
        <v>115</v>
      </c>
      <c r="F27" s="110">
        <f>Expense!F58</f>
        <v>105</v>
      </c>
      <c r="G27" s="110">
        <f>Expense!G58</f>
        <v>115</v>
      </c>
      <c r="H27" s="110">
        <f>Expense!H58</f>
        <v>105</v>
      </c>
      <c r="I27" s="110">
        <f>Expense!I58</f>
        <v>11</v>
      </c>
      <c r="J27" s="110">
        <f>Expense!J58</f>
        <v>0</v>
      </c>
      <c r="K27" s="110">
        <f>Expense!K58</f>
        <v>11</v>
      </c>
      <c r="L27" s="110">
        <f>Expense!L58</f>
        <v>0</v>
      </c>
      <c r="M27" s="110">
        <f>Expense!M58</f>
        <v>11</v>
      </c>
      <c r="N27" s="590">
        <f t="shared" si="2"/>
        <v>2548</v>
      </c>
      <c r="O27" s="65" t="s">
        <v>129</v>
      </c>
    </row>
    <row r="28" spans="1:15" s="39" customFormat="1" ht="12.75">
      <c r="A28" s="49" t="s">
        <v>103</v>
      </c>
      <c r="B28" s="110">
        <f>Expense!B59</f>
        <v>0</v>
      </c>
      <c r="C28" s="110">
        <f>Expense!C59</f>
        <v>2000</v>
      </c>
      <c r="D28" s="110">
        <f>Expense!D59</f>
        <v>0</v>
      </c>
      <c r="E28" s="110">
        <f>Expense!E59</f>
        <v>0</v>
      </c>
      <c r="F28" s="110">
        <f>Expense!F59</f>
        <v>0</v>
      </c>
      <c r="G28" s="110">
        <f>Expense!G59</f>
        <v>0</v>
      </c>
      <c r="H28" s="110">
        <f>Expense!H59</f>
        <v>0</v>
      </c>
      <c r="I28" s="110">
        <f>Expense!I59</f>
        <v>0</v>
      </c>
      <c r="J28" s="110">
        <f>Expense!J59</f>
        <v>0</v>
      </c>
      <c r="K28" s="110">
        <f>Expense!K59</f>
        <v>0</v>
      </c>
      <c r="L28" s="110">
        <f>Expense!L59</f>
        <v>0</v>
      </c>
      <c r="M28" s="110">
        <f>Expense!M59</f>
        <v>0</v>
      </c>
      <c r="N28" s="590">
        <f t="shared" si="2"/>
        <v>2000</v>
      </c>
      <c r="O28" s="65">
        <f>Expense!O61</f>
        <v>0</v>
      </c>
    </row>
    <row r="29" spans="1:15" s="39" customFormat="1" ht="12.75">
      <c r="A29" s="52" t="s">
        <v>150</v>
      </c>
      <c r="B29" s="110">
        <f>Expense!B60</f>
        <v>0</v>
      </c>
      <c r="C29" s="110">
        <f>Expense!C60</f>
        <v>0</v>
      </c>
      <c r="D29" s="110">
        <f>Expense!D60</f>
        <v>0</v>
      </c>
      <c r="E29" s="110">
        <f>Expense!E60</f>
        <v>0</v>
      </c>
      <c r="F29" s="110">
        <f>Expense!F60</f>
        <v>0</v>
      </c>
      <c r="G29" s="110">
        <f>Expense!G60</f>
        <v>0</v>
      </c>
      <c r="H29" s="110">
        <f>Expense!H60</f>
        <v>0</v>
      </c>
      <c r="I29" s="110">
        <f>Expense!I60</f>
        <v>0</v>
      </c>
      <c r="J29" s="110">
        <f>Expense!J60</f>
        <v>0</v>
      </c>
      <c r="K29" s="110">
        <f>Expense!K60</f>
        <v>0</v>
      </c>
      <c r="L29" s="110">
        <f>Expense!L60</f>
        <v>0</v>
      </c>
      <c r="M29" s="110">
        <f>Expense!M60</f>
        <v>0</v>
      </c>
      <c r="N29" s="590">
        <f t="shared" si="2"/>
        <v>0</v>
      </c>
      <c r="O29" s="65">
        <f>Expense!O62</f>
        <v>0</v>
      </c>
    </row>
    <row r="30" spans="1:15" s="39" customFormat="1" ht="12.75">
      <c r="A30" s="79" t="s">
        <v>304</v>
      </c>
      <c r="B30" s="110">
        <f>Expense!B61</f>
        <v>0</v>
      </c>
      <c r="C30" s="110">
        <f>Expense!C61</f>
        <v>0</v>
      </c>
      <c r="D30" s="110">
        <f>Expense!D61</f>
        <v>0</v>
      </c>
      <c r="E30" s="110">
        <f>Expense!E61</f>
        <v>0</v>
      </c>
      <c r="F30" s="110">
        <f>Expense!F61</f>
        <v>0</v>
      </c>
      <c r="G30" s="110">
        <f>Expense!G61</f>
        <v>0</v>
      </c>
      <c r="H30" s="110">
        <f>Expense!H61</f>
        <v>100</v>
      </c>
      <c r="I30" s="110">
        <f>Expense!I61</f>
        <v>0</v>
      </c>
      <c r="J30" s="110">
        <f>Expense!J61</f>
        <v>0</v>
      </c>
      <c r="K30" s="110">
        <f>Expense!K61</f>
        <v>0</v>
      </c>
      <c r="L30" s="110">
        <f>Expense!L61</f>
        <v>0</v>
      </c>
      <c r="M30" s="110">
        <f>Expense!M61</f>
        <v>0</v>
      </c>
      <c r="N30" s="590">
        <f t="shared" si="2"/>
        <v>100</v>
      </c>
      <c r="O30" s="65"/>
    </row>
    <row r="31" spans="1:15" s="39" customFormat="1" ht="12.75">
      <c r="A31" s="79" t="s">
        <v>457</v>
      </c>
      <c r="B31" s="110">
        <f>Expense!B62</f>
        <v>0</v>
      </c>
      <c r="C31" s="110">
        <f>Expense!C62</f>
        <v>0</v>
      </c>
      <c r="D31" s="110">
        <f>Expense!D62</f>
        <v>0</v>
      </c>
      <c r="E31" s="110">
        <f>Expense!E62</f>
        <v>0</v>
      </c>
      <c r="F31" s="110">
        <f>Expense!F62</f>
        <v>0</v>
      </c>
      <c r="G31" s="110">
        <f>Expense!G62</f>
        <v>0</v>
      </c>
      <c r="H31" s="110">
        <f>Expense!H62</f>
        <v>0</v>
      </c>
      <c r="I31" s="110">
        <f>Expense!I62</f>
        <v>0</v>
      </c>
      <c r="J31" s="110">
        <f>Expense!J62</f>
        <v>0</v>
      </c>
      <c r="K31" s="110">
        <f>Expense!K62</f>
        <v>200</v>
      </c>
      <c r="L31" s="110">
        <f>Expense!L62</f>
        <v>200</v>
      </c>
      <c r="M31" s="110">
        <f>Expense!M62</f>
        <v>0</v>
      </c>
      <c r="N31" s="590">
        <f t="shared" si="2"/>
        <v>400</v>
      </c>
      <c r="O31" s="65" t="s">
        <v>129</v>
      </c>
    </row>
    <row r="32" spans="1:15" s="50" customFormat="1" ht="13.5" thickBot="1">
      <c r="A32" s="211" t="s">
        <v>229</v>
      </c>
      <c r="B32" s="591">
        <f>SUM(B19:B31)</f>
        <v>153639.35634608334</v>
      </c>
      <c r="C32" s="591">
        <f aca="true" t="shared" si="3" ref="C32:M32">SUM(C19:C31)</f>
        <v>156615.00634608336</v>
      </c>
      <c r="D32" s="591">
        <f t="shared" si="3"/>
        <v>155155.00634608336</v>
      </c>
      <c r="E32" s="591">
        <f t="shared" si="3"/>
        <v>153265.00634608336</v>
      </c>
      <c r="F32" s="591">
        <f t="shared" si="3"/>
        <v>153958.00634608336</v>
      </c>
      <c r="G32" s="591">
        <f t="shared" si="3"/>
        <v>153911.00634608336</v>
      </c>
      <c r="H32" s="591">
        <f t="shared" si="3"/>
        <v>156245.75634608336</v>
      </c>
      <c r="I32" s="591">
        <f t="shared" si="3"/>
        <v>155829.75634608336</v>
      </c>
      <c r="J32" s="591">
        <f t="shared" si="3"/>
        <v>155868.75634608336</v>
      </c>
      <c r="K32" s="591">
        <f t="shared" si="3"/>
        <v>156066.75634608336</v>
      </c>
      <c r="L32" s="591">
        <f t="shared" si="3"/>
        <v>155790.46634608335</v>
      </c>
      <c r="M32" s="591">
        <f t="shared" si="3"/>
        <v>155651.46634608335</v>
      </c>
      <c r="N32" s="592">
        <f>SUM(B32:M32)</f>
        <v>1861996.3461530004</v>
      </c>
      <c r="O32" s="65">
        <v>1</v>
      </c>
    </row>
    <row r="33" spans="1:15" s="39" customFormat="1" ht="21" customHeight="1">
      <c r="A33" s="4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</row>
    <row r="36" spans="1:14" ht="17.25">
      <c r="A36" s="163" t="s">
        <v>234</v>
      </c>
      <c r="B36" s="18">
        <f aca="true" t="shared" si="4" ref="B36:N36">B16-B32</f>
        <v>-23639.35634608334</v>
      </c>
      <c r="C36" s="18">
        <f t="shared" si="4"/>
        <v>-21515.006346083363</v>
      </c>
      <c r="D36" s="18">
        <f t="shared" si="4"/>
        <v>-25155.006346083363</v>
      </c>
      <c r="E36" s="18">
        <f t="shared" si="4"/>
        <v>-26265.006346083363</v>
      </c>
      <c r="F36" s="18">
        <f t="shared" si="4"/>
        <v>-23958.006346083363</v>
      </c>
      <c r="G36" s="18">
        <f t="shared" si="4"/>
        <v>-23911.006346083363</v>
      </c>
      <c r="H36" s="18">
        <f t="shared" si="4"/>
        <v>-16145.756346083363</v>
      </c>
      <c r="I36" s="18">
        <f t="shared" si="4"/>
        <v>-15829.756346083363</v>
      </c>
      <c r="J36" s="18">
        <f t="shared" si="4"/>
        <v>-15868.756346083363</v>
      </c>
      <c r="K36" s="18">
        <f t="shared" si="4"/>
        <v>-26066.756346083363</v>
      </c>
      <c r="L36" s="18">
        <f t="shared" si="4"/>
        <v>-25790.466346083354</v>
      </c>
      <c r="M36" s="18">
        <f t="shared" si="4"/>
        <v>-20651.466346083354</v>
      </c>
      <c r="N36" s="18">
        <f t="shared" si="4"/>
        <v>-259796.34615300037</v>
      </c>
    </row>
  </sheetData>
  <sheetProtection/>
  <printOptions/>
  <pageMargins left="0.75" right="0.75" top="1" bottom="1" header="0.5" footer="0.5"/>
  <pageSetup horizontalDpi="600" verticalDpi="600" orientation="landscape" paperSize="5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70" zoomScaleSheetLayoutView="70" zoomScalePageLayoutView="0" workbookViewId="0" topLeftCell="A19">
      <selection activeCell="B45" sqref="B45"/>
    </sheetView>
  </sheetViews>
  <sheetFormatPr defaultColWidth="7.140625" defaultRowHeight="12.75"/>
  <cols>
    <col min="1" max="1" width="31.57421875" style="16" customWidth="1"/>
    <col min="2" max="2" width="11.140625" style="16" bestFit="1" customWidth="1"/>
    <col min="3" max="13" width="13.7109375" style="16" customWidth="1"/>
    <col min="14" max="14" width="13.8515625" style="16" customWidth="1"/>
    <col min="15" max="15" width="29.57421875" style="13" customWidth="1"/>
    <col min="16" max="16" width="8.7109375" style="16" bestFit="1" customWidth="1"/>
    <col min="17" max="16384" width="7.140625" style="16" customWidth="1"/>
  </cols>
  <sheetData>
    <row r="1" spans="1:15" s="14" customFormat="1" ht="15">
      <c r="A1" s="440" t="s">
        <v>0</v>
      </c>
      <c r="O1" s="10"/>
    </row>
    <row r="2" spans="1:15" s="14" customFormat="1" ht="15">
      <c r="A2" s="441" t="s">
        <v>19</v>
      </c>
      <c r="O2" s="10"/>
    </row>
    <row r="3" spans="1:15" s="14" customFormat="1" ht="15">
      <c r="A3" s="442" t="str">
        <f>'Total Operating'!A3</f>
        <v>2020-2021</v>
      </c>
      <c r="O3" s="10"/>
    </row>
    <row r="4" ht="13.5" thickBot="1"/>
    <row r="5" spans="1:15" ht="17.25">
      <c r="A5" s="45" t="s">
        <v>213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 t="s">
        <v>12</v>
      </c>
      <c r="K5" s="112" t="s">
        <v>13</v>
      </c>
      <c r="L5" s="112" t="s">
        <v>14</v>
      </c>
      <c r="M5" s="112" t="s">
        <v>15</v>
      </c>
      <c r="N5" s="113" t="s">
        <v>111</v>
      </c>
      <c r="O5" s="114" t="s">
        <v>16</v>
      </c>
    </row>
    <row r="6" spans="1:15" s="55" customFormat="1" ht="12.75">
      <c r="A6" s="562" t="s">
        <v>171</v>
      </c>
      <c r="B6" s="563">
        <f>Revenue!B40</f>
        <v>44450</v>
      </c>
      <c r="C6" s="563">
        <f>Revenue!C40</f>
        <v>45529</v>
      </c>
      <c r="D6" s="563">
        <f>Revenue!D40</f>
        <v>47203</v>
      </c>
      <c r="E6" s="563">
        <f>Revenue!E40</f>
        <v>48609</v>
      </c>
      <c r="F6" s="563">
        <f>Revenue!F40</f>
        <v>56130</v>
      </c>
      <c r="G6" s="563">
        <f>Revenue!G40</f>
        <v>57642</v>
      </c>
      <c r="H6" s="563">
        <f>Revenue!H40</f>
        <v>60436</v>
      </c>
      <c r="I6" s="563">
        <f>Revenue!I40</f>
        <v>60241</v>
      </c>
      <c r="J6" s="563">
        <f>Revenue!J40</f>
        <v>60241</v>
      </c>
      <c r="K6" s="563">
        <f>Revenue!K40</f>
        <v>60241</v>
      </c>
      <c r="L6" s="563">
        <f>Revenue!L40</f>
        <v>60241</v>
      </c>
      <c r="M6" s="563">
        <f>Revenue!M40</f>
        <v>60241</v>
      </c>
      <c r="N6" s="564">
        <f aca="true" t="shared" si="0" ref="N6:N12">SUM(B6:M6)</f>
        <v>661204</v>
      </c>
      <c r="O6" s="565" t="str">
        <f>Revenue!O40</f>
        <v>See Roster</v>
      </c>
    </row>
    <row r="7" spans="1:15" s="55" customFormat="1" ht="12.75">
      <c r="A7" s="562" t="s">
        <v>172</v>
      </c>
      <c r="B7" s="563">
        <f>Revenue!B41</f>
        <v>61540</v>
      </c>
      <c r="C7" s="563">
        <f>Revenue!C41</f>
        <v>64402</v>
      </c>
      <c r="D7" s="563">
        <f>Revenue!D41</f>
        <v>65417</v>
      </c>
      <c r="E7" s="563">
        <f>Revenue!E41</f>
        <v>65417</v>
      </c>
      <c r="F7" s="563">
        <f>Revenue!F41</f>
        <v>68657</v>
      </c>
      <c r="G7" s="563">
        <f>Revenue!G41</f>
        <v>68657</v>
      </c>
      <c r="H7" s="563">
        <f>Revenue!H41</f>
        <v>69260</v>
      </c>
      <c r="I7" s="563">
        <f>Revenue!I41</f>
        <v>69260</v>
      </c>
      <c r="J7" s="563">
        <f>Revenue!J41</f>
        <v>69260</v>
      </c>
      <c r="K7" s="563">
        <f>Revenue!K41</f>
        <v>69260</v>
      </c>
      <c r="L7" s="563">
        <f>Revenue!L41</f>
        <v>69260</v>
      </c>
      <c r="M7" s="563">
        <f>Revenue!M41</f>
        <v>69260</v>
      </c>
      <c r="N7" s="564">
        <f t="shared" si="0"/>
        <v>809650</v>
      </c>
      <c r="O7" s="565" t="str">
        <f>Revenue!O41</f>
        <v>See Roster</v>
      </c>
    </row>
    <row r="8" spans="1:15" s="55" customFormat="1" ht="12.75">
      <c r="A8" s="562" t="s">
        <v>384</v>
      </c>
      <c r="B8" s="563">
        <f>Revenue!B42</f>
        <v>-350</v>
      </c>
      <c r="C8" s="563">
        <f>Revenue!C42</f>
        <v>-350</v>
      </c>
      <c r="D8" s="563">
        <f>Revenue!D42</f>
        <v>-350</v>
      </c>
      <c r="E8" s="563">
        <f>Revenue!E42</f>
        <v>-350</v>
      </c>
      <c r="F8" s="563">
        <f>Revenue!F42</f>
        <v>-350</v>
      </c>
      <c r="G8" s="563">
        <f>Revenue!G42</f>
        <v>-350</v>
      </c>
      <c r="H8" s="563">
        <f>Revenue!H42</f>
        <v>-350</v>
      </c>
      <c r="I8" s="563">
        <f>Revenue!I42</f>
        <v>-350</v>
      </c>
      <c r="J8" s="563">
        <f>Revenue!J42</f>
        <v>-350</v>
      </c>
      <c r="K8" s="563">
        <f>Revenue!K42</f>
        <v>-350</v>
      </c>
      <c r="L8" s="563">
        <f>Revenue!L42</f>
        <v>-350</v>
      </c>
      <c r="M8" s="563">
        <f>Revenue!M42</f>
        <v>-350</v>
      </c>
      <c r="N8" s="564">
        <f t="shared" si="0"/>
        <v>-4200</v>
      </c>
      <c r="O8" s="565" t="str">
        <f>Revenue!O42</f>
        <v>See Roster</v>
      </c>
    </row>
    <row r="9" spans="1:15" s="55" customFormat="1" ht="14.25" customHeight="1">
      <c r="A9" s="562" t="s">
        <v>17</v>
      </c>
      <c r="B9" s="563">
        <f>Revenue!B43</f>
        <v>550</v>
      </c>
      <c r="C9" s="563">
        <f>Revenue!C43</f>
        <v>440</v>
      </c>
      <c r="D9" s="563">
        <f>Revenue!D43</f>
        <v>0</v>
      </c>
      <c r="E9" s="563">
        <f>Revenue!E43</f>
        <v>220</v>
      </c>
      <c r="F9" s="563">
        <f>Revenue!F43</f>
        <v>9940</v>
      </c>
      <c r="G9" s="563">
        <f>Revenue!G43</f>
        <v>1480</v>
      </c>
      <c r="H9" s="563">
        <f>Revenue!H43</f>
        <v>440</v>
      </c>
      <c r="I9" s="563">
        <f>Revenue!I43</f>
        <v>550</v>
      </c>
      <c r="J9" s="563">
        <f>Revenue!J43</f>
        <v>1880</v>
      </c>
      <c r="K9" s="563">
        <f>Revenue!K43</f>
        <v>660</v>
      </c>
      <c r="L9" s="563">
        <f>Revenue!L43</f>
        <v>440</v>
      </c>
      <c r="M9" s="563">
        <f>Revenue!M43</f>
        <v>840</v>
      </c>
      <c r="N9" s="564">
        <f t="shared" si="0"/>
        <v>17440</v>
      </c>
      <c r="O9" s="565" t="str">
        <f>Revenue!O43</f>
        <v>avg of PY &amp; PPY</v>
      </c>
    </row>
    <row r="10" spans="1:15" s="55" customFormat="1" ht="12.75">
      <c r="A10" s="562" t="s">
        <v>71</v>
      </c>
      <c r="B10" s="563">
        <f>Revenue!B44</f>
        <v>500</v>
      </c>
      <c r="C10" s="563">
        <f>Revenue!C44</f>
        <v>500</v>
      </c>
      <c r="D10" s="563">
        <f>Revenue!D44</f>
        <v>500</v>
      </c>
      <c r="E10" s="563">
        <f>Revenue!E44</f>
        <v>500</v>
      </c>
      <c r="F10" s="563">
        <f>Revenue!F44</f>
        <v>500</v>
      </c>
      <c r="G10" s="563">
        <f>Revenue!G44</f>
        <v>500</v>
      </c>
      <c r="H10" s="563">
        <f>Revenue!H44</f>
        <v>500</v>
      </c>
      <c r="I10" s="563">
        <f>Revenue!I44</f>
        <v>500</v>
      </c>
      <c r="J10" s="563">
        <f>Revenue!J44</f>
        <v>500</v>
      </c>
      <c r="K10" s="563">
        <f>Revenue!K44</f>
        <v>500</v>
      </c>
      <c r="L10" s="563">
        <f>Revenue!L44</f>
        <v>500</v>
      </c>
      <c r="M10" s="563">
        <f>Revenue!M44</f>
        <v>500</v>
      </c>
      <c r="N10" s="564">
        <f t="shared" si="0"/>
        <v>6000</v>
      </c>
      <c r="O10" s="565" t="str">
        <f>Revenue!O44</f>
        <v>PY +est for summer</v>
      </c>
    </row>
    <row r="11" spans="1:15" s="55" customFormat="1" ht="26.25">
      <c r="A11" s="562" t="s">
        <v>178</v>
      </c>
      <c r="B11" s="563">
        <f>Revenue!B45</f>
        <v>-200</v>
      </c>
      <c r="C11" s="563">
        <f>Revenue!C45</f>
        <v>-200</v>
      </c>
      <c r="D11" s="563">
        <f>Revenue!D45</f>
        <v>-200</v>
      </c>
      <c r="E11" s="563">
        <f>Revenue!E45</f>
        <v>-200</v>
      </c>
      <c r="F11" s="563">
        <f>Revenue!F45</f>
        <v>-200</v>
      </c>
      <c r="G11" s="563">
        <f>Revenue!G45</f>
        <v>-200</v>
      </c>
      <c r="H11" s="563">
        <f>Revenue!H45</f>
        <v>-200</v>
      </c>
      <c r="I11" s="563">
        <f>Revenue!I45</f>
        <v>-200</v>
      </c>
      <c r="J11" s="563">
        <f>Revenue!J45</f>
        <v>-200</v>
      </c>
      <c r="K11" s="563">
        <f>Revenue!K45</f>
        <v>-200</v>
      </c>
      <c r="L11" s="563">
        <f>Revenue!L45</f>
        <v>-200</v>
      </c>
      <c r="M11" s="563">
        <f>Revenue!M45</f>
        <v>-200</v>
      </c>
      <c r="N11" s="564">
        <f t="shared" si="0"/>
        <v>-2400</v>
      </c>
      <c r="O11" s="565" t="str">
        <f>Revenue!O45</f>
        <v>Financial Aid $ not already raised</v>
      </c>
    </row>
    <row r="12" spans="1:15" s="55" customFormat="1" ht="13.5" thickBot="1">
      <c r="A12" s="149" t="s">
        <v>73</v>
      </c>
      <c r="B12" s="566">
        <f aca="true" t="shared" si="1" ref="B12:M12">SUM(B6:B11)</f>
        <v>106490</v>
      </c>
      <c r="C12" s="566">
        <f t="shared" si="1"/>
        <v>110321</v>
      </c>
      <c r="D12" s="566">
        <f t="shared" si="1"/>
        <v>112570</v>
      </c>
      <c r="E12" s="566">
        <f t="shared" si="1"/>
        <v>114196</v>
      </c>
      <c r="F12" s="566">
        <f t="shared" si="1"/>
        <v>134677</v>
      </c>
      <c r="G12" s="566">
        <f t="shared" si="1"/>
        <v>127729</v>
      </c>
      <c r="H12" s="566">
        <f t="shared" si="1"/>
        <v>130086</v>
      </c>
      <c r="I12" s="566">
        <f t="shared" si="1"/>
        <v>130001</v>
      </c>
      <c r="J12" s="566">
        <f t="shared" si="1"/>
        <v>131331</v>
      </c>
      <c r="K12" s="566">
        <f t="shared" si="1"/>
        <v>130111</v>
      </c>
      <c r="L12" s="566">
        <f t="shared" si="1"/>
        <v>129891</v>
      </c>
      <c r="M12" s="566">
        <f t="shared" si="1"/>
        <v>130291</v>
      </c>
      <c r="N12" s="567">
        <f t="shared" si="0"/>
        <v>1487694</v>
      </c>
      <c r="O12" s="568"/>
    </row>
    <row r="13" spans="2:15" s="55" customFormat="1" ht="12.75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57"/>
    </row>
    <row r="14" spans="2:15" s="55" customFormat="1" ht="13.5" thickBot="1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57"/>
    </row>
    <row r="15" spans="1:15" ht="17.25">
      <c r="A15" s="45" t="s">
        <v>214</v>
      </c>
      <c r="B15" s="115" t="s">
        <v>4</v>
      </c>
      <c r="C15" s="115" t="s">
        <v>5</v>
      </c>
      <c r="D15" s="115" t="s">
        <v>6</v>
      </c>
      <c r="E15" s="115" t="s">
        <v>7</v>
      </c>
      <c r="F15" s="115" t="s">
        <v>8</v>
      </c>
      <c r="G15" s="115" t="s">
        <v>9</v>
      </c>
      <c r="H15" s="115" t="s">
        <v>10</v>
      </c>
      <c r="I15" s="115" t="s">
        <v>11</v>
      </c>
      <c r="J15" s="115" t="s">
        <v>12</v>
      </c>
      <c r="K15" s="115" t="s">
        <v>13</v>
      </c>
      <c r="L15" s="115" t="s">
        <v>14</v>
      </c>
      <c r="M15" s="115" t="s">
        <v>15</v>
      </c>
      <c r="N15" s="115" t="s">
        <v>111</v>
      </c>
      <c r="O15" s="114" t="s">
        <v>16</v>
      </c>
    </row>
    <row r="16" spans="1:15" s="55" customFormat="1" ht="12.75">
      <c r="A16" s="569" t="s">
        <v>222</v>
      </c>
      <c r="B16" s="563">
        <f>Expense!B66</f>
        <v>79462.97866666668</v>
      </c>
      <c r="C16" s="563">
        <f>Expense!C66</f>
        <v>83892.97866666668</v>
      </c>
      <c r="D16" s="563">
        <f>Expense!D66</f>
        <v>81392.97866666668</v>
      </c>
      <c r="E16" s="563">
        <f>Expense!E66</f>
        <v>81392.97866666668</v>
      </c>
      <c r="F16" s="563">
        <f>Expense!F66</f>
        <v>84792.97866666668</v>
      </c>
      <c r="G16" s="563">
        <f>Expense!G66</f>
        <v>84792.97866666668</v>
      </c>
      <c r="H16" s="563">
        <f>Expense!H66</f>
        <v>84792.97866666668</v>
      </c>
      <c r="I16" s="563">
        <f>Expense!I66</f>
        <v>84792.97866666668</v>
      </c>
      <c r="J16" s="563">
        <f>Expense!J66</f>
        <v>84792.97866666668</v>
      </c>
      <c r="K16" s="563">
        <f>Expense!K66</f>
        <v>84792.97866666668</v>
      </c>
      <c r="L16" s="563">
        <f>Expense!L66</f>
        <v>84792.97866666668</v>
      </c>
      <c r="M16" s="563">
        <f>Expense!M66</f>
        <v>84792.97866666668</v>
      </c>
      <c r="N16" s="564">
        <f aca="true" t="shared" si="2" ref="N16:N23">SUM(B16:M16)</f>
        <v>1004485.7440000001</v>
      </c>
      <c r="O16" s="570" t="str">
        <f>Expense!O66</f>
        <v>See Salary Worksheet</v>
      </c>
    </row>
    <row r="17" spans="1:15" s="55" customFormat="1" ht="12.75">
      <c r="A17" s="569" t="s">
        <v>18</v>
      </c>
      <c r="B17" s="563">
        <f>Expense!B67</f>
        <v>5481.666666666667</v>
      </c>
      <c r="C17" s="563">
        <f>Expense!C67</f>
        <v>5481.666666666667</v>
      </c>
      <c r="D17" s="563">
        <f>Expense!D67</f>
        <v>5481.666666666667</v>
      </c>
      <c r="E17" s="563">
        <f>Expense!E67</f>
        <v>5481.666666666667</v>
      </c>
      <c r="F17" s="563">
        <f>Expense!F67</f>
        <v>5481.666666666667</v>
      </c>
      <c r="G17" s="563">
        <f>Expense!G67</f>
        <v>5481.666666666667</v>
      </c>
      <c r="H17" s="563">
        <f>Expense!H67</f>
        <v>5481.666666666667</v>
      </c>
      <c r="I17" s="563">
        <f>Expense!I67</f>
        <v>5481.666666666667</v>
      </c>
      <c r="J17" s="563">
        <f>Expense!J67</f>
        <v>5481.666666666667</v>
      </c>
      <c r="K17" s="563">
        <f>Expense!K67</f>
        <v>5481.666666666667</v>
      </c>
      <c r="L17" s="563">
        <f>Expense!L67</f>
        <v>5481.666666666667</v>
      </c>
      <c r="M17" s="563">
        <f>Expense!M67</f>
        <v>5481.666666666667</v>
      </c>
      <c r="N17" s="564">
        <f t="shared" si="2"/>
        <v>65779.99999999999</v>
      </c>
      <c r="O17" s="571" t="str">
        <f>Expense!O67</f>
        <v>See Salary Worksheet</v>
      </c>
    </row>
    <row r="18" spans="1:15" s="55" customFormat="1" ht="12.75">
      <c r="A18" s="569" t="s">
        <v>223</v>
      </c>
      <c r="B18" s="563">
        <f>Expense!B68</f>
        <v>6078.917868</v>
      </c>
      <c r="C18" s="563">
        <f>Expense!C68</f>
        <v>6417.812868000001</v>
      </c>
      <c r="D18" s="563">
        <f>Expense!D68</f>
        <v>6226.562868000001</v>
      </c>
      <c r="E18" s="563">
        <f>Expense!E68</f>
        <v>6226.562868000001</v>
      </c>
      <c r="F18" s="563">
        <f>Expense!F68</f>
        <v>6486.662868</v>
      </c>
      <c r="G18" s="563">
        <f>Expense!G68</f>
        <v>6486.662868</v>
      </c>
      <c r="H18" s="563">
        <f>Expense!H68</f>
        <v>6486.662868</v>
      </c>
      <c r="I18" s="563">
        <f>Expense!I68</f>
        <v>6486.662868</v>
      </c>
      <c r="J18" s="563">
        <f>Expense!J68</f>
        <v>6486.662868</v>
      </c>
      <c r="K18" s="563">
        <f>Expense!K68</f>
        <v>6486.662868</v>
      </c>
      <c r="L18" s="563">
        <f>Expense!L68</f>
        <v>6486.662868</v>
      </c>
      <c r="M18" s="563">
        <f>Expense!M68</f>
        <v>6486.662868</v>
      </c>
      <c r="N18" s="564">
        <f t="shared" si="2"/>
        <v>76843.15941600001</v>
      </c>
      <c r="O18" s="571" t="str">
        <f>Expense!O68</f>
        <v>See Salary Worksheet</v>
      </c>
    </row>
    <row r="19" spans="1:15" ht="12.75">
      <c r="A19" s="569" t="s">
        <v>159</v>
      </c>
      <c r="B19" s="563">
        <f>Expense!B69</f>
        <v>16122.458285600003</v>
      </c>
      <c r="C19" s="563">
        <f>Expense!C69</f>
        <v>16018.958285600003</v>
      </c>
      <c r="D19" s="563">
        <f>Expense!D69</f>
        <v>16018.958285600003</v>
      </c>
      <c r="E19" s="563">
        <f>Expense!E69</f>
        <v>16018.958285600003</v>
      </c>
      <c r="F19" s="563">
        <f>Expense!F69</f>
        <v>16892.9582856</v>
      </c>
      <c r="G19" s="563">
        <f>Expense!G69</f>
        <v>16386.9582856</v>
      </c>
      <c r="H19" s="563">
        <f>Expense!H69</f>
        <v>15926.958285600003</v>
      </c>
      <c r="I19" s="563">
        <f>Expense!I69</f>
        <v>15650.958285600003</v>
      </c>
      <c r="J19" s="563">
        <f>Expense!J69</f>
        <v>15650.958285600003</v>
      </c>
      <c r="K19" s="563">
        <f>Expense!K69</f>
        <v>15696.958285600003</v>
      </c>
      <c r="L19" s="563">
        <f>Expense!L69</f>
        <v>15367.138285600004</v>
      </c>
      <c r="M19" s="563">
        <f>Expense!M69</f>
        <v>15367.138285600004</v>
      </c>
      <c r="N19" s="564">
        <f t="shared" si="2"/>
        <v>191119.35942720002</v>
      </c>
      <c r="O19" s="571" t="str">
        <f>Expense!O69</f>
        <v>46% of occupancy</v>
      </c>
    </row>
    <row r="20" spans="1:15" ht="12.75">
      <c r="A20" s="569" t="s">
        <v>224</v>
      </c>
      <c r="B20" s="563">
        <f>Expense!B70</f>
        <v>900</v>
      </c>
      <c r="C20" s="563">
        <f>Expense!C70</f>
        <v>900</v>
      </c>
      <c r="D20" s="563">
        <f>Expense!D70</f>
        <v>900</v>
      </c>
      <c r="E20" s="563">
        <f>Expense!E70</f>
        <v>900</v>
      </c>
      <c r="F20" s="563">
        <f>Expense!F70</f>
        <v>900</v>
      </c>
      <c r="G20" s="563">
        <f>Expense!G70</f>
        <v>900</v>
      </c>
      <c r="H20" s="563">
        <f>Expense!H70</f>
        <v>900</v>
      </c>
      <c r="I20" s="563">
        <f>Expense!I70</f>
        <v>900</v>
      </c>
      <c r="J20" s="563">
        <f>Expense!J70</f>
        <v>900</v>
      </c>
      <c r="K20" s="563">
        <f>Expense!K70</f>
        <v>900</v>
      </c>
      <c r="L20" s="563">
        <f>Expense!L70</f>
        <v>900</v>
      </c>
      <c r="M20" s="563">
        <f>Expense!M70</f>
        <v>900</v>
      </c>
      <c r="N20" s="564">
        <f>Expense!N70</f>
        <v>10800</v>
      </c>
      <c r="O20" s="571" t="str">
        <f>Expense!O55</f>
        <v>PY all other monies to come from grants</v>
      </c>
    </row>
    <row r="21" spans="1:15" ht="12.75">
      <c r="A21" s="569" t="s">
        <v>264</v>
      </c>
      <c r="B21" s="563">
        <f>Expense!B71</f>
        <v>1835</v>
      </c>
      <c r="C21" s="563">
        <f>Expense!C71</f>
        <v>75</v>
      </c>
      <c r="D21" s="563">
        <f>Expense!D71</f>
        <v>85</v>
      </c>
      <c r="E21" s="563">
        <f>Expense!E71</f>
        <v>75</v>
      </c>
      <c r="F21" s="563">
        <f>Expense!F71</f>
        <v>85</v>
      </c>
      <c r="G21" s="563">
        <f>Expense!G71</f>
        <v>75</v>
      </c>
      <c r="H21" s="563">
        <f>Expense!H71</f>
        <v>85</v>
      </c>
      <c r="I21" s="563">
        <f>Expense!I71</f>
        <v>75</v>
      </c>
      <c r="J21" s="563">
        <f>Expense!J71</f>
        <v>85</v>
      </c>
      <c r="K21" s="563">
        <f>Expense!K71</f>
        <v>75</v>
      </c>
      <c r="L21" s="563">
        <f>Expense!L71</f>
        <v>85</v>
      </c>
      <c r="M21" s="563">
        <f>Expense!M71</f>
        <v>75</v>
      </c>
      <c r="N21" s="564">
        <f>Expense!N71</f>
        <v>2710</v>
      </c>
      <c r="O21" s="571" t="str">
        <f>Expense!O71</f>
        <v> includes Hi Mama &amp; My Procare &amp; recurring apple </v>
      </c>
    </row>
    <row r="22" spans="1:15" ht="12.75">
      <c r="A22" s="569" t="s">
        <v>383</v>
      </c>
      <c r="B22" s="563">
        <f>Expense!B73</f>
        <v>1200</v>
      </c>
      <c r="C22" s="563">
        <f>Expense!C73</f>
        <v>1400</v>
      </c>
      <c r="D22" s="563">
        <f>Expense!D73</f>
        <v>1400</v>
      </c>
      <c r="E22" s="563">
        <f>Expense!E73</f>
        <v>1500</v>
      </c>
      <c r="F22" s="563">
        <f>Expense!F73</f>
        <v>1500</v>
      </c>
      <c r="G22" s="563">
        <f>Expense!G73</f>
        <v>1500</v>
      </c>
      <c r="H22" s="563">
        <f>Expense!H73</f>
        <v>1500</v>
      </c>
      <c r="I22" s="563">
        <f>Expense!I73</f>
        <v>1500</v>
      </c>
      <c r="J22" s="563">
        <f>Expense!J73</f>
        <v>1500</v>
      </c>
      <c r="K22" s="563">
        <f>Expense!K73</f>
        <v>1500</v>
      </c>
      <c r="L22" s="563">
        <f>Expense!L73</f>
        <v>1000</v>
      </c>
      <c r="M22" s="563">
        <f>Expense!M73</f>
        <v>1400</v>
      </c>
      <c r="N22" s="564">
        <f t="shared" si="2"/>
        <v>16900</v>
      </c>
      <c r="O22" s="571" t="str">
        <f>Expense!O72</f>
        <v> use grant monies</v>
      </c>
    </row>
    <row r="23" spans="1:15" ht="12.75">
      <c r="A23" s="569" t="s">
        <v>225</v>
      </c>
      <c r="B23" s="563">
        <f>Expense!B72</f>
        <v>0</v>
      </c>
      <c r="C23" s="563">
        <f>Expense!C72</f>
        <v>0</v>
      </c>
      <c r="D23" s="563">
        <f>Expense!D72</f>
        <v>2000</v>
      </c>
      <c r="E23" s="563">
        <f>Expense!E72</f>
        <v>0</v>
      </c>
      <c r="F23" s="563">
        <f>Expense!F72</f>
        <v>0</v>
      </c>
      <c r="G23" s="563">
        <f>Expense!G72</f>
        <v>0</v>
      </c>
      <c r="H23" s="563">
        <f>Expense!H72</f>
        <v>0</v>
      </c>
      <c r="I23" s="563">
        <f>Expense!I72</f>
        <v>0</v>
      </c>
      <c r="J23" s="563">
        <f>Expense!J72</f>
        <v>0</v>
      </c>
      <c r="K23" s="563">
        <f>Expense!K72</f>
        <v>0</v>
      </c>
      <c r="L23" s="563">
        <f>Expense!L72</f>
        <v>0</v>
      </c>
      <c r="M23" s="563" t="str">
        <f>Expense!M72</f>
        <v> </v>
      </c>
      <c r="N23" s="564">
        <f t="shared" si="2"/>
        <v>2000</v>
      </c>
      <c r="O23" s="571" t="str">
        <f>Expense!O74</f>
        <v>all potential BD accounts written off in 19-20</v>
      </c>
    </row>
    <row r="24" spans="1:15" ht="13.5" thickBot="1">
      <c r="A24" s="51" t="s">
        <v>73</v>
      </c>
      <c r="B24" s="566">
        <f aca="true" t="shared" si="3" ref="B24:M24">SUM(B16:B23)</f>
        <v>111081.02148693336</v>
      </c>
      <c r="C24" s="566">
        <f t="shared" si="3"/>
        <v>114186.41648693336</v>
      </c>
      <c r="D24" s="566">
        <f t="shared" si="3"/>
        <v>113505.16648693336</v>
      </c>
      <c r="E24" s="566">
        <f t="shared" si="3"/>
        <v>111595.16648693336</v>
      </c>
      <c r="F24" s="566">
        <f t="shared" si="3"/>
        <v>116139.26648693335</v>
      </c>
      <c r="G24" s="566">
        <f t="shared" si="3"/>
        <v>115623.26648693335</v>
      </c>
      <c r="H24" s="566">
        <f t="shared" si="3"/>
        <v>115173.26648693335</v>
      </c>
      <c r="I24" s="566">
        <f t="shared" si="3"/>
        <v>114887.26648693335</v>
      </c>
      <c r="J24" s="566">
        <f t="shared" si="3"/>
        <v>114897.26648693335</v>
      </c>
      <c r="K24" s="566">
        <f t="shared" si="3"/>
        <v>114933.26648693335</v>
      </c>
      <c r="L24" s="566">
        <f t="shared" si="3"/>
        <v>114113.44648693335</v>
      </c>
      <c r="M24" s="566">
        <f t="shared" si="3"/>
        <v>114503.44648693335</v>
      </c>
      <c r="N24" s="567">
        <f>SUM(B24:M24)</f>
        <v>1370638.2628432002</v>
      </c>
      <c r="O24" s="572"/>
    </row>
    <row r="25" spans="1:14" ht="13.5" thickBot="1">
      <c r="A25" s="55"/>
      <c r="B25" s="111"/>
      <c r="C25" s="573"/>
      <c r="D25" s="573"/>
      <c r="E25" s="573"/>
      <c r="F25" s="573"/>
      <c r="G25" s="573"/>
      <c r="H25" s="573"/>
      <c r="I25" s="573"/>
      <c r="J25" s="573"/>
      <c r="K25" s="573"/>
      <c r="L25" s="573"/>
      <c r="M25" s="573"/>
      <c r="N25" s="573"/>
    </row>
    <row r="26" spans="1:15" s="524" customFormat="1" ht="18" thickBot="1">
      <c r="A26" s="60" t="s">
        <v>382</v>
      </c>
      <c r="B26" s="574">
        <f aca="true" t="shared" si="4" ref="B26:N26">B12-B24</f>
        <v>-4591.021486933358</v>
      </c>
      <c r="C26" s="574">
        <f t="shared" si="4"/>
        <v>-3865.4164869333617</v>
      </c>
      <c r="D26" s="574">
        <f t="shared" si="4"/>
        <v>-935.1664869333617</v>
      </c>
      <c r="E26" s="574">
        <f t="shared" si="4"/>
        <v>2600.8335130666383</v>
      </c>
      <c r="F26" s="574">
        <f t="shared" si="4"/>
        <v>18537.733513066647</v>
      </c>
      <c r="G26" s="574">
        <f t="shared" si="4"/>
        <v>12105.733513066647</v>
      </c>
      <c r="H26" s="574">
        <f t="shared" si="4"/>
        <v>14912.733513066647</v>
      </c>
      <c r="I26" s="574">
        <f t="shared" si="4"/>
        <v>15113.733513066647</v>
      </c>
      <c r="J26" s="574">
        <f t="shared" si="4"/>
        <v>16433.733513066647</v>
      </c>
      <c r="K26" s="574">
        <f t="shared" si="4"/>
        <v>15177.733513066647</v>
      </c>
      <c r="L26" s="574">
        <f t="shared" si="4"/>
        <v>15777.553513066654</v>
      </c>
      <c r="M26" s="574">
        <f t="shared" si="4"/>
        <v>15787.553513066654</v>
      </c>
      <c r="N26" s="574">
        <f t="shared" si="4"/>
        <v>117055.73715679976</v>
      </c>
      <c r="O26" s="575"/>
    </row>
    <row r="27" spans="1:14" ht="12.75">
      <c r="A27" s="55"/>
      <c r="B27" s="111"/>
      <c r="C27" s="573"/>
      <c r="D27" s="573"/>
      <c r="E27" s="573"/>
      <c r="F27" s="573"/>
      <c r="G27" s="573"/>
      <c r="H27" s="573" t="s">
        <v>129</v>
      </c>
      <c r="I27" s="573"/>
      <c r="J27" s="573"/>
      <c r="K27" s="573"/>
      <c r="L27" s="573"/>
      <c r="M27" s="573"/>
      <c r="N27" s="573">
        <f>N12-N24</f>
        <v>117055.73715679976</v>
      </c>
    </row>
    <row r="28" spans="2:14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 ht="13.5" thickBot="1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5" s="559" customFormat="1" ht="17.25">
      <c r="A31" s="555" t="s">
        <v>216</v>
      </c>
      <c r="B31" s="556" t="s">
        <v>4</v>
      </c>
      <c r="C31" s="556" t="s">
        <v>5</v>
      </c>
      <c r="D31" s="556" t="s">
        <v>6</v>
      </c>
      <c r="E31" s="556" t="s">
        <v>7</v>
      </c>
      <c r="F31" s="556" t="s">
        <v>8</v>
      </c>
      <c r="G31" s="556" t="s">
        <v>9</v>
      </c>
      <c r="H31" s="556" t="s">
        <v>10</v>
      </c>
      <c r="I31" s="556" t="s">
        <v>11</v>
      </c>
      <c r="J31" s="556" t="s">
        <v>12</v>
      </c>
      <c r="K31" s="556" t="s">
        <v>13</v>
      </c>
      <c r="L31" s="556" t="s">
        <v>14</v>
      </c>
      <c r="M31" s="556" t="s">
        <v>15</v>
      </c>
      <c r="N31" s="557" t="s">
        <v>111</v>
      </c>
      <c r="O31" s="558" t="s">
        <v>16</v>
      </c>
    </row>
    <row r="32" spans="1:15" ht="12.75">
      <c r="A32" s="562" t="s">
        <v>219</v>
      </c>
      <c r="B32" s="563">
        <f>Revenue!B48</f>
        <v>10320</v>
      </c>
      <c r="C32" s="563">
        <f>Revenue!C48</f>
        <v>10320</v>
      </c>
      <c r="D32" s="563">
        <f>Revenue!D48</f>
        <v>10320</v>
      </c>
      <c r="E32" s="563">
        <f>Revenue!E48</f>
        <v>10320</v>
      </c>
      <c r="F32" s="563">
        <f>Revenue!F48</f>
        <v>10320</v>
      </c>
      <c r="G32" s="563">
        <f>Revenue!G48</f>
        <v>10320</v>
      </c>
      <c r="H32" s="563">
        <f>Revenue!H48</f>
        <v>10320</v>
      </c>
      <c r="I32" s="563">
        <f>Revenue!I48</f>
        <v>10320</v>
      </c>
      <c r="J32" s="563">
        <f>Revenue!J48</f>
        <v>10320</v>
      </c>
      <c r="K32" s="563">
        <f>Revenue!K48</f>
        <v>0</v>
      </c>
      <c r="L32" s="563">
        <f>Revenue!L48</f>
        <v>0</v>
      </c>
      <c r="M32" s="563">
        <f>Revenue!M48</f>
        <v>12900</v>
      </c>
      <c r="N32" s="576">
        <f aca="true" t="shared" si="5" ref="N32:N37">SUM(B32:M32)</f>
        <v>105780</v>
      </c>
      <c r="O32" s="565" t="str">
        <f>Revenue!O48</f>
        <v>Roster est 10 for next year</v>
      </c>
    </row>
    <row r="33" spans="1:15" ht="12.75">
      <c r="A33" s="562" t="s">
        <v>17</v>
      </c>
      <c r="B33" s="563">
        <f>Revenue!B49</f>
        <v>0</v>
      </c>
      <c r="C33" s="563">
        <f>Revenue!C49</f>
        <v>0</v>
      </c>
      <c r="D33" s="563">
        <f>Revenue!D49</f>
        <v>0</v>
      </c>
      <c r="E33" s="563">
        <f>Revenue!E49</f>
        <v>0</v>
      </c>
      <c r="F33" s="563">
        <f>Revenue!F49</f>
        <v>0</v>
      </c>
      <c r="G33" s="563">
        <f>Revenue!G49</f>
        <v>0</v>
      </c>
      <c r="H33" s="563">
        <f>Revenue!H49</f>
        <v>750</v>
      </c>
      <c r="I33" s="563">
        <f>Revenue!I49</f>
        <v>750</v>
      </c>
      <c r="J33" s="563">
        <f>Revenue!J49</f>
        <v>0</v>
      </c>
      <c r="K33" s="563">
        <f>Revenue!K49</f>
        <v>0</v>
      </c>
      <c r="L33" s="563">
        <f>Revenue!L49</f>
        <v>0</v>
      </c>
      <c r="M33" s="563">
        <f>Revenue!M49</f>
        <v>0</v>
      </c>
      <c r="N33" s="576">
        <f t="shared" si="5"/>
        <v>1500</v>
      </c>
      <c r="O33" s="565" t="str">
        <f>Revenue!O49</f>
        <v>estimate 10 registrations</v>
      </c>
    </row>
    <row r="34" spans="1:15" ht="12.75">
      <c r="A34" s="562" t="s">
        <v>220</v>
      </c>
      <c r="B34" s="563">
        <f>Revenue!B50</f>
        <v>202.5</v>
      </c>
      <c r="C34" s="563">
        <f>Revenue!C50</f>
        <v>202.5</v>
      </c>
      <c r="D34" s="563">
        <f>Revenue!D50</f>
        <v>202.5</v>
      </c>
      <c r="E34" s="563">
        <f>Revenue!E50</f>
        <v>202.5</v>
      </c>
      <c r="F34" s="563">
        <f>Revenue!F50</f>
        <v>202.5</v>
      </c>
      <c r="G34" s="563">
        <f>Revenue!G50</f>
        <v>202.5</v>
      </c>
      <c r="H34" s="563">
        <f>Revenue!H50</f>
        <v>202.5</v>
      </c>
      <c r="I34" s="563">
        <f>Revenue!I50</f>
        <v>202.5</v>
      </c>
      <c r="J34" s="563">
        <f>Revenue!J50</f>
        <v>202.5</v>
      </c>
      <c r="K34" s="563">
        <f>Revenue!K50</f>
        <v>0</v>
      </c>
      <c r="L34" s="563">
        <f>Revenue!L50</f>
        <v>0</v>
      </c>
      <c r="M34" s="563">
        <f>Revenue!M50</f>
        <v>225</v>
      </c>
      <c r="N34" s="576">
        <f t="shared" si="5"/>
        <v>2047.5</v>
      </c>
      <c r="O34" s="565" t="str">
        <f>Revenue!O50</f>
        <v>Roster</v>
      </c>
    </row>
    <row r="35" spans="1:15" ht="12.75">
      <c r="A35" s="562" t="s">
        <v>221</v>
      </c>
      <c r="B35" s="563">
        <f>Revenue!B51</f>
        <v>0</v>
      </c>
      <c r="C35" s="563">
        <f>Revenue!C51</f>
        <v>0</v>
      </c>
      <c r="D35" s="563">
        <f>Revenue!D51</f>
        <v>0</v>
      </c>
      <c r="E35" s="563">
        <f>Revenue!E51</f>
        <v>0</v>
      </c>
      <c r="F35" s="563">
        <f>Revenue!F51</f>
        <v>0</v>
      </c>
      <c r="G35" s="563">
        <f>Revenue!G51</f>
        <v>0</v>
      </c>
      <c r="H35" s="563">
        <f>Revenue!H51</f>
        <v>0</v>
      </c>
      <c r="I35" s="563">
        <f>Revenue!I51</f>
        <v>0</v>
      </c>
      <c r="J35" s="563">
        <f>Revenue!J51</f>
        <v>0</v>
      </c>
      <c r="K35" s="563">
        <f>Revenue!K51</f>
        <v>10000</v>
      </c>
      <c r="L35" s="563">
        <f>Revenue!L51</f>
        <v>10000</v>
      </c>
      <c r="M35" s="563">
        <f>Revenue!M51</f>
        <v>0</v>
      </c>
      <c r="N35" s="576">
        <f t="shared" si="5"/>
        <v>20000</v>
      </c>
      <c r="O35" s="565" t="str">
        <f>Revenue!O51</f>
        <v>Goal for camp</v>
      </c>
    </row>
    <row r="36" spans="1:15" ht="26.25">
      <c r="A36" s="562" t="s">
        <v>178</v>
      </c>
      <c r="B36" s="563">
        <f>Revenue!B52</f>
        <v>-300</v>
      </c>
      <c r="C36" s="563">
        <f>Revenue!C52</f>
        <v>-300</v>
      </c>
      <c r="D36" s="563">
        <f>Revenue!D52</f>
        <v>-300</v>
      </c>
      <c r="E36" s="563">
        <f>Revenue!E52</f>
        <v>-300</v>
      </c>
      <c r="F36" s="563">
        <f>Revenue!F52</f>
        <v>-300</v>
      </c>
      <c r="G36" s="563">
        <f>Revenue!G52</f>
        <v>-300</v>
      </c>
      <c r="H36" s="563">
        <f>Revenue!H52</f>
        <v>-300</v>
      </c>
      <c r="I36" s="563">
        <f>Revenue!I52</f>
        <v>-300</v>
      </c>
      <c r="J36" s="563">
        <f>Revenue!J52</f>
        <v>-300</v>
      </c>
      <c r="K36" s="563">
        <f>Revenue!K52</f>
        <v>0</v>
      </c>
      <c r="L36" s="563">
        <f>Revenue!L52</f>
        <v>0</v>
      </c>
      <c r="M36" s="563">
        <f>Revenue!M52</f>
        <v>0</v>
      </c>
      <c r="N36" s="576">
        <f t="shared" si="5"/>
        <v>-2700</v>
      </c>
      <c r="O36" s="565" t="str">
        <f>Revenue!O52</f>
        <v>2700 in scholar givene but have rest money</v>
      </c>
    </row>
    <row r="37" spans="1:15" ht="13.5" thickBot="1">
      <c r="A37" s="561" t="s">
        <v>218</v>
      </c>
      <c r="B37" s="577">
        <f aca="true" t="shared" si="6" ref="B37:M37">SUM(B32:B36)</f>
        <v>10222.5</v>
      </c>
      <c r="C37" s="577">
        <f t="shared" si="6"/>
        <v>10222.5</v>
      </c>
      <c r="D37" s="577">
        <f t="shared" si="6"/>
        <v>10222.5</v>
      </c>
      <c r="E37" s="577">
        <f t="shared" si="6"/>
        <v>10222.5</v>
      </c>
      <c r="F37" s="577">
        <f t="shared" si="6"/>
        <v>10222.5</v>
      </c>
      <c r="G37" s="577">
        <f t="shared" si="6"/>
        <v>10222.5</v>
      </c>
      <c r="H37" s="577">
        <f t="shared" si="6"/>
        <v>10972.5</v>
      </c>
      <c r="I37" s="577">
        <f t="shared" si="6"/>
        <v>10972.5</v>
      </c>
      <c r="J37" s="577">
        <f t="shared" si="6"/>
        <v>10222.5</v>
      </c>
      <c r="K37" s="577">
        <f t="shared" si="6"/>
        <v>10000</v>
      </c>
      <c r="L37" s="577">
        <f t="shared" si="6"/>
        <v>10000</v>
      </c>
      <c r="M37" s="577">
        <f t="shared" si="6"/>
        <v>13125</v>
      </c>
      <c r="N37" s="578">
        <f t="shared" si="5"/>
        <v>126627.5</v>
      </c>
      <c r="O37" s="568"/>
    </row>
    <row r="38" spans="1:15" ht="12.75">
      <c r="A38" s="55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57"/>
    </row>
    <row r="39" spans="1:15" ht="13.5" thickBot="1">
      <c r="A39" s="55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57"/>
    </row>
    <row r="40" spans="1:15" s="579" customFormat="1" ht="17.25">
      <c r="A40" s="555" t="s">
        <v>215</v>
      </c>
      <c r="B40" s="560" t="s">
        <v>4</v>
      </c>
      <c r="C40" s="560" t="s">
        <v>5</v>
      </c>
      <c r="D40" s="560" t="s">
        <v>6</v>
      </c>
      <c r="E40" s="560" t="s">
        <v>7</v>
      </c>
      <c r="F40" s="560" t="s">
        <v>8</v>
      </c>
      <c r="G40" s="560" t="s">
        <v>9</v>
      </c>
      <c r="H40" s="560" t="s">
        <v>10</v>
      </c>
      <c r="I40" s="560" t="s">
        <v>11</v>
      </c>
      <c r="J40" s="560" t="s">
        <v>12</v>
      </c>
      <c r="K40" s="560" t="s">
        <v>13</v>
      </c>
      <c r="L40" s="560" t="s">
        <v>14</v>
      </c>
      <c r="M40" s="560" t="s">
        <v>15</v>
      </c>
      <c r="N40" s="560" t="s">
        <v>111</v>
      </c>
      <c r="O40" s="558" t="s">
        <v>16</v>
      </c>
    </row>
    <row r="41" spans="1:15" ht="12.75">
      <c r="A41" s="569" t="s">
        <v>222</v>
      </c>
      <c r="B41" s="563">
        <f>Expense!B77</f>
        <v>5687.866666666666</v>
      </c>
      <c r="C41" s="563">
        <f>Expense!C77</f>
        <v>5687.866666666666</v>
      </c>
      <c r="D41" s="563">
        <f>Expense!D77</f>
        <v>5687.866666666666</v>
      </c>
      <c r="E41" s="563">
        <f>Expense!E77</f>
        <v>5687.866666666666</v>
      </c>
      <c r="F41" s="563">
        <f>Expense!F77</f>
        <v>5687.866666666666</v>
      </c>
      <c r="G41" s="563">
        <f>Expense!G77</f>
        <v>5687.866666666666</v>
      </c>
      <c r="H41" s="563">
        <f>Expense!H77</f>
        <v>5687.866666666666</v>
      </c>
      <c r="I41" s="563">
        <f>Expense!I77</f>
        <v>5687.866666666666</v>
      </c>
      <c r="J41" s="563">
        <f>Expense!J77</f>
        <v>5937.866666666666</v>
      </c>
      <c r="K41" s="563">
        <f>Expense!K77</f>
        <v>8187.866666666666</v>
      </c>
      <c r="L41" s="563">
        <f>Expense!L77</f>
        <v>8187.866666666666</v>
      </c>
      <c r="M41" s="563">
        <f>Expense!M77</f>
        <v>6437.866666666666</v>
      </c>
      <c r="N41" s="576">
        <f aca="true" t="shared" si="7" ref="N41:N49">SUM(B41:M41)</f>
        <v>74254.40000000001</v>
      </c>
      <c r="O41" s="571" t="str">
        <f>Expense!O77</f>
        <v>See Salary Worksheet</v>
      </c>
    </row>
    <row r="42" spans="1:15" ht="12.75">
      <c r="A42" s="569" t="s">
        <v>18</v>
      </c>
      <c r="B42" s="563">
        <f>Expense!B78</f>
        <v>0</v>
      </c>
      <c r="C42" s="563">
        <f>Expense!C78</f>
        <v>0</v>
      </c>
      <c r="D42" s="563">
        <f>Expense!D78</f>
        <v>0</v>
      </c>
      <c r="E42" s="563">
        <f>Expense!E78</f>
        <v>0</v>
      </c>
      <c r="F42" s="563">
        <f>Expense!F78</f>
        <v>0</v>
      </c>
      <c r="G42" s="563">
        <f>Expense!G78</f>
        <v>0</v>
      </c>
      <c r="H42" s="563">
        <f>Expense!H78</f>
        <v>0</v>
      </c>
      <c r="I42" s="563">
        <f>Expense!I78</f>
        <v>324</v>
      </c>
      <c r="J42" s="563">
        <f>Expense!J78</f>
        <v>324</v>
      </c>
      <c r="K42" s="563">
        <f>Expense!K78</f>
        <v>648</v>
      </c>
      <c r="L42" s="563">
        <f>Expense!L78</f>
        <v>648</v>
      </c>
      <c r="M42" s="563">
        <f>Expense!M78</f>
        <v>648</v>
      </c>
      <c r="N42" s="576">
        <f t="shared" si="7"/>
        <v>2592</v>
      </c>
      <c r="O42" s="571"/>
    </row>
    <row r="43" spans="1:15" ht="12.75">
      <c r="A43" s="569" t="s">
        <v>223</v>
      </c>
      <c r="B43" s="563">
        <f>Expense!B79</f>
        <v>435.12179999999995</v>
      </c>
      <c r="C43" s="563">
        <f>Expense!C79</f>
        <v>435.12179999999995</v>
      </c>
      <c r="D43" s="563">
        <f>Expense!D79</f>
        <v>435.12179999999995</v>
      </c>
      <c r="E43" s="563">
        <f>Expense!E79</f>
        <v>435.12179999999995</v>
      </c>
      <c r="F43" s="563">
        <f>Expense!F79</f>
        <v>435.12179999999995</v>
      </c>
      <c r="G43" s="563">
        <f>Expense!G79</f>
        <v>435.12179999999995</v>
      </c>
      <c r="H43" s="563">
        <f>Expense!H79</f>
        <v>435.12179999999995</v>
      </c>
      <c r="I43" s="563">
        <f>Expense!I79</f>
        <v>435.12179999999995</v>
      </c>
      <c r="J43" s="563">
        <f>Expense!J79</f>
        <v>454.24679999999995</v>
      </c>
      <c r="K43" s="563">
        <f>Expense!K79</f>
        <v>626.3717999999999</v>
      </c>
      <c r="L43" s="563">
        <f>Expense!L79</f>
        <v>626.3717999999999</v>
      </c>
      <c r="M43" s="563">
        <f>Expense!M79</f>
        <v>492.49679999999995</v>
      </c>
      <c r="N43" s="576">
        <f t="shared" si="7"/>
        <v>5680.461599999999</v>
      </c>
      <c r="O43" s="571"/>
    </row>
    <row r="44" spans="1:15" ht="12.75">
      <c r="A44" s="569" t="s">
        <v>159</v>
      </c>
      <c r="B44" s="563">
        <f>Expense!B80</f>
        <v>1401.9528944000003</v>
      </c>
      <c r="C44" s="563">
        <f>Expense!C80</f>
        <v>1392.9528944000003</v>
      </c>
      <c r="D44" s="563">
        <f>Expense!D80</f>
        <v>1392.9528944000003</v>
      </c>
      <c r="E44" s="563">
        <f>Expense!E80</f>
        <v>1392.9528944000003</v>
      </c>
      <c r="F44" s="563">
        <f>Expense!F80</f>
        <v>1468.9528944000003</v>
      </c>
      <c r="G44" s="563">
        <f>Expense!G80</f>
        <v>1424.9528944000003</v>
      </c>
      <c r="H44" s="563">
        <f>Expense!H80</f>
        <v>1384.9528944000003</v>
      </c>
      <c r="I44" s="563">
        <f>Expense!I80</f>
        <v>1360.9528944000003</v>
      </c>
      <c r="J44" s="563">
        <f>Expense!J80</f>
        <v>1360.9528944000003</v>
      </c>
      <c r="K44" s="563">
        <f>Expense!K80</f>
        <v>1364.9528944000003</v>
      </c>
      <c r="L44" s="563">
        <f>Expense!L80</f>
        <v>1336.2728944000003</v>
      </c>
      <c r="M44" s="563">
        <f>Expense!M80</f>
        <v>1336.2728944000003</v>
      </c>
      <c r="N44" s="576">
        <f t="shared" si="7"/>
        <v>16619.074732800007</v>
      </c>
      <c r="O44" s="571"/>
    </row>
    <row r="45" spans="1:15" ht="12.75">
      <c r="A45" s="569" t="s">
        <v>224</v>
      </c>
      <c r="B45" s="563">
        <f>Expense!B81</f>
        <v>500</v>
      </c>
      <c r="C45" s="563">
        <f>Expense!C81</f>
        <v>0</v>
      </c>
      <c r="D45" s="563">
        <f>Expense!D81</f>
        <v>0</v>
      </c>
      <c r="E45" s="563">
        <f>Expense!E81</f>
        <v>0</v>
      </c>
      <c r="F45" s="563">
        <f>Expense!F81</f>
        <v>0</v>
      </c>
      <c r="G45" s="563">
        <f>Expense!G81</f>
        <v>0</v>
      </c>
      <c r="H45" s="563">
        <f>Expense!H81</f>
        <v>0</v>
      </c>
      <c r="I45" s="563">
        <f>Expense!I81</f>
        <v>0</v>
      </c>
      <c r="J45" s="563">
        <f>Expense!J81</f>
        <v>0</v>
      </c>
      <c r="K45" s="563">
        <f>Expense!K81</f>
        <v>100</v>
      </c>
      <c r="L45" s="563">
        <f>Expense!L81</f>
        <v>100</v>
      </c>
      <c r="M45" s="563">
        <f>Expense!M81</f>
        <v>0</v>
      </c>
      <c r="N45" s="576">
        <f t="shared" si="7"/>
        <v>700</v>
      </c>
      <c r="O45" s="571"/>
    </row>
    <row r="46" spans="1:15" ht="12.75">
      <c r="A46" s="569" t="s">
        <v>291</v>
      </c>
      <c r="B46" s="563">
        <f>Expense!B82</f>
        <v>0</v>
      </c>
      <c r="C46" s="563">
        <f>Expense!C82</f>
        <v>0</v>
      </c>
      <c r="D46" s="563">
        <f>Expense!D82</f>
        <v>0</v>
      </c>
      <c r="E46" s="563">
        <f>Expense!E82</f>
        <v>0</v>
      </c>
      <c r="F46" s="563">
        <f>Expense!F82</f>
        <v>0</v>
      </c>
      <c r="G46" s="563">
        <f>Expense!G82</f>
        <v>0</v>
      </c>
      <c r="H46" s="563">
        <f>Expense!H82</f>
        <v>0</v>
      </c>
      <c r="I46" s="563">
        <f>Expense!I82</f>
        <v>0</v>
      </c>
      <c r="J46" s="563">
        <f>Expense!J82</f>
        <v>0</v>
      </c>
      <c r="K46" s="563">
        <f>Expense!K82</f>
        <v>0</v>
      </c>
      <c r="L46" s="563">
        <f>Expense!L82</f>
        <v>0</v>
      </c>
      <c r="M46" s="563">
        <f>Expense!M82</f>
        <v>0</v>
      </c>
      <c r="N46" s="576">
        <f t="shared" si="7"/>
        <v>0</v>
      </c>
      <c r="O46" s="571"/>
    </row>
    <row r="47" spans="1:15" ht="12.75">
      <c r="A47" s="569" t="s">
        <v>149</v>
      </c>
      <c r="B47" s="563">
        <f>Expense!B83</f>
        <v>0</v>
      </c>
      <c r="C47" s="563">
        <f>Expense!C83</f>
        <v>0</v>
      </c>
      <c r="D47" s="563">
        <f>Expense!D83</f>
        <v>0</v>
      </c>
      <c r="E47" s="563">
        <f>Expense!E83</f>
        <v>0</v>
      </c>
      <c r="F47" s="563">
        <f>Expense!F83</f>
        <v>0</v>
      </c>
      <c r="G47" s="563">
        <f>Expense!G83</f>
        <v>0</v>
      </c>
      <c r="H47" s="563">
        <f>Expense!H83</f>
        <v>0</v>
      </c>
      <c r="I47" s="563">
        <f>Expense!I83</f>
        <v>0</v>
      </c>
      <c r="J47" s="563">
        <f>Expense!J83</f>
        <v>0</v>
      </c>
      <c r="K47" s="563">
        <f>Expense!K83</f>
        <v>0</v>
      </c>
      <c r="L47" s="563">
        <f>Expense!L83</f>
        <v>0</v>
      </c>
      <c r="M47" s="563">
        <f>Expense!M83</f>
        <v>0</v>
      </c>
      <c r="N47" s="576">
        <f t="shared" si="7"/>
        <v>0</v>
      </c>
      <c r="O47" s="571"/>
    </row>
    <row r="48" spans="1:15" ht="13.5" thickBot="1">
      <c r="A48" s="569" t="s">
        <v>392</v>
      </c>
      <c r="B48" s="563">
        <f>Expense!B84</f>
        <v>0</v>
      </c>
      <c r="C48" s="563">
        <f>Expense!C84</f>
        <v>0</v>
      </c>
      <c r="D48" s="563">
        <f>Expense!D84</f>
        <v>0</v>
      </c>
      <c r="E48" s="563">
        <f>Expense!E84</f>
        <v>0</v>
      </c>
      <c r="F48" s="563">
        <f>Expense!F84</f>
        <v>0</v>
      </c>
      <c r="G48" s="563">
        <f>Expense!G84</f>
        <v>0</v>
      </c>
      <c r="H48" s="563">
        <f>Expense!H84</f>
        <v>0</v>
      </c>
      <c r="I48" s="563">
        <f>Expense!I84</f>
        <v>0</v>
      </c>
      <c r="J48" s="563">
        <f>Expense!J84</f>
        <v>0</v>
      </c>
      <c r="K48" s="563">
        <f>Expense!K84</f>
        <v>0</v>
      </c>
      <c r="L48" s="563">
        <f>Expense!L84</f>
        <v>0</v>
      </c>
      <c r="M48" s="563">
        <f>Expense!M84</f>
        <v>500</v>
      </c>
      <c r="N48" s="576">
        <f t="shared" si="7"/>
        <v>500</v>
      </c>
      <c r="O48" s="572"/>
    </row>
    <row r="49" spans="1:14" ht="13.5" thickBot="1">
      <c r="A49" s="561" t="s">
        <v>218</v>
      </c>
      <c r="B49" s="577">
        <f aca="true" t="shared" si="8" ref="B49:M49">SUM(B41:B48)</f>
        <v>8024.941361066666</v>
      </c>
      <c r="C49" s="577">
        <f t="shared" si="8"/>
        <v>7515.941361066666</v>
      </c>
      <c r="D49" s="577">
        <f t="shared" si="8"/>
        <v>7515.941361066666</v>
      </c>
      <c r="E49" s="577">
        <f t="shared" si="8"/>
        <v>7515.941361066666</v>
      </c>
      <c r="F49" s="577">
        <f t="shared" si="8"/>
        <v>7591.941361066666</v>
      </c>
      <c r="G49" s="577">
        <f t="shared" si="8"/>
        <v>7547.941361066666</v>
      </c>
      <c r="H49" s="577">
        <f t="shared" si="8"/>
        <v>7507.941361066666</v>
      </c>
      <c r="I49" s="577">
        <f t="shared" si="8"/>
        <v>7807.941361066666</v>
      </c>
      <c r="J49" s="577">
        <f t="shared" si="8"/>
        <v>8077.066361066666</v>
      </c>
      <c r="K49" s="577">
        <f t="shared" si="8"/>
        <v>10927.191361066667</v>
      </c>
      <c r="L49" s="577">
        <f t="shared" si="8"/>
        <v>10898.511361066667</v>
      </c>
      <c r="M49" s="577">
        <f t="shared" si="8"/>
        <v>9414.636361066667</v>
      </c>
      <c r="N49" s="578">
        <f t="shared" si="7"/>
        <v>100345.93633279999</v>
      </c>
    </row>
    <row r="50" spans="1:15" ht="13.5" thickBot="1">
      <c r="A50" s="55"/>
      <c r="B50" s="111"/>
      <c r="C50" s="573"/>
      <c r="D50" s="573"/>
      <c r="E50" s="573"/>
      <c r="F50" s="573"/>
      <c r="G50" s="573"/>
      <c r="H50" s="573"/>
      <c r="I50" s="573"/>
      <c r="J50" s="573"/>
      <c r="K50" s="573"/>
      <c r="L50" s="573"/>
      <c r="M50" s="573"/>
      <c r="N50" s="573"/>
      <c r="O50" s="575"/>
    </row>
    <row r="51" spans="1:14" ht="18" thickBot="1">
      <c r="A51" s="60" t="s">
        <v>217</v>
      </c>
      <c r="B51" s="574">
        <f aca="true" t="shared" si="9" ref="B51:N51">B37-B49</f>
        <v>2197.558638933334</v>
      </c>
      <c r="C51" s="574">
        <f t="shared" si="9"/>
        <v>2706.558638933334</v>
      </c>
      <c r="D51" s="574">
        <f t="shared" si="9"/>
        <v>2706.558638933334</v>
      </c>
      <c r="E51" s="574">
        <f t="shared" si="9"/>
        <v>2706.558638933334</v>
      </c>
      <c r="F51" s="574">
        <f t="shared" si="9"/>
        <v>2630.558638933334</v>
      </c>
      <c r="G51" s="574">
        <f t="shared" si="9"/>
        <v>2674.558638933334</v>
      </c>
      <c r="H51" s="574">
        <f t="shared" si="9"/>
        <v>3464.558638933334</v>
      </c>
      <c r="I51" s="574">
        <f t="shared" si="9"/>
        <v>3164.558638933334</v>
      </c>
      <c r="J51" s="574">
        <f t="shared" si="9"/>
        <v>2145.433638933334</v>
      </c>
      <c r="K51" s="574">
        <f t="shared" si="9"/>
        <v>-927.191361066667</v>
      </c>
      <c r="L51" s="574">
        <f t="shared" si="9"/>
        <v>-898.5113610666667</v>
      </c>
      <c r="M51" s="574">
        <f t="shared" si="9"/>
        <v>3710.3636389333333</v>
      </c>
      <c r="N51" s="574">
        <f t="shared" si="9"/>
        <v>26281.56366720001</v>
      </c>
    </row>
    <row r="52" spans="1:14" ht="12.75">
      <c r="A52" s="55"/>
      <c r="B52" s="111"/>
      <c r="C52" s="573"/>
      <c r="D52" s="573"/>
      <c r="E52" s="573"/>
      <c r="F52" s="573"/>
      <c r="G52" s="573"/>
      <c r="H52" s="573" t="s">
        <v>129</v>
      </c>
      <c r="I52" s="573"/>
      <c r="J52" s="573"/>
      <c r="K52" s="573"/>
      <c r="L52" s="573"/>
      <c r="M52" s="573"/>
      <c r="N52" s="573">
        <f>N37-N49</f>
        <v>26281.56366720001</v>
      </c>
    </row>
  </sheetData>
  <sheetProtection/>
  <printOptions/>
  <pageMargins left="0.75" right="0.75" top="1" bottom="1" header="0.5" footer="0.5"/>
  <pageSetup horizontalDpi="600" verticalDpi="600" orientation="landscape" paperSize="5" scale="66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140"/>
  <sheetViews>
    <sheetView view="pageBreakPreview" zoomScale="85" zoomScaleSheetLayoutView="85" zoomScalePageLayoutView="0" workbookViewId="0" topLeftCell="A22">
      <selection activeCell="L28" sqref="L28"/>
    </sheetView>
  </sheetViews>
  <sheetFormatPr defaultColWidth="7.140625" defaultRowHeight="12.75"/>
  <cols>
    <col min="1" max="1" width="34.7109375" style="123" customWidth="1"/>
    <col min="2" max="3" width="13.7109375" style="122" customWidth="1"/>
    <col min="4" max="4" width="13.7109375" style="123" customWidth="1"/>
    <col min="5" max="5" width="13.7109375" style="138" customWidth="1"/>
    <col min="6" max="13" width="13.7109375" style="123" customWidth="1"/>
    <col min="14" max="14" width="17.7109375" style="123" customWidth="1"/>
    <col min="15" max="15" width="41.28125" style="124" customWidth="1"/>
    <col min="16" max="19" width="12.28125" style="123" bestFit="1" customWidth="1"/>
    <col min="20" max="27" width="14.140625" style="123" bestFit="1" customWidth="1"/>
    <col min="28" max="16384" width="7.140625" style="123" customWidth="1"/>
  </cols>
  <sheetData>
    <row r="1" ht="15.75">
      <c r="A1" s="546" t="s">
        <v>69</v>
      </c>
    </row>
    <row r="2" ht="15.75">
      <c r="A2" s="547" t="s">
        <v>109</v>
      </c>
    </row>
    <row r="3" spans="1:7" ht="16.5" thickBot="1">
      <c r="A3" s="548" t="str">
        <f>'Total Operating'!A3</f>
        <v>2020-2021</v>
      </c>
      <c r="D3" s="125"/>
      <c r="E3" s="139"/>
      <c r="F3" s="125"/>
      <c r="G3" s="125"/>
    </row>
    <row r="4" spans="1:7" ht="15.75">
      <c r="A4" s="127"/>
      <c r="B4" s="128"/>
      <c r="C4" s="128"/>
      <c r="D4" s="127"/>
      <c r="E4" s="140"/>
      <c r="F4" s="127"/>
      <c r="G4" s="127"/>
    </row>
    <row r="5" spans="1:27" s="661" customFormat="1" ht="15.75">
      <c r="A5" s="656" t="s">
        <v>193</v>
      </c>
      <c r="B5" s="657" t="s">
        <v>4</v>
      </c>
      <c r="C5" s="657" t="s">
        <v>5</v>
      </c>
      <c r="D5" s="658" t="s">
        <v>6</v>
      </c>
      <c r="E5" s="658" t="s">
        <v>7</v>
      </c>
      <c r="F5" s="658" t="s">
        <v>8</v>
      </c>
      <c r="G5" s="658" t="s">
        <v>9</v>
      </c>
      <c r="H5" s="658" t="s">
        <v>10</v>
      </c>
      <c r="I5" s="658" t="s">
        <v>11</v>
      </c>
      <c r="J5" s="658" t="s">
        <v>12</v>
      </c>
      <c r="K5" s="658" t="s">
        <v>13</v>
      </c>
      <c r="L5" s="658" t="s">
        <v>14</v>
      </c>
      <c r="M5" s="658" t="s">
        <v>98</v>
      </c>
      <c r="N5" s="658" t="s">
        <v>94</v>
      </c>
      <c r="O5" s="659"/>
      <c r="P5" s="658" t="s">
        <v>115</v>
      </c>
      <c r="Q5" s="658" t="s">
        <v>116</v>
      </c>
      <c r="R5" s="658" t="s">
        <v>117</v>
      </c>
      <c r="S5" s="658" t="s">
        <v>118</v>
      </c>
      <c r="T5" s="658" t="s">
        <v>119</v>
      </c>
      <c r="U5" s="658" t="s">
        <v>120</v>
      </c>
      <c r="V5" s="658" t="s">
        <v>121</v>
      </c>
      <c r="W5" s="658" t="s">
        <v>122</v>
      </c>
      <c r="X5" s="658" t="s">
        <v>123</v>
      </c>
      <c r="Y5" s="658" t="s">
        <v>124</v>
      </c>
      <c r="Z5" s="658" t="s">
        <v>125</v>
      </c>
      <c r="AA5" s="658" t="s">
        <v>126</v>
      </c>
    </row>
    <row r="6" spans="1:27" s="144" customFormat="1" ht="13.5" customHeight="1">
      <c r="A6" s="584" t="s">
        <v>106</v>
      </c>
      <c r="B6" s="134">
        <v>0</v>
      </c>
      <c r="C6" s="134">
        <v>0</v>
      </c>
      <c r="D6" s="134">
        <v>0</v>
      </c>
      <c r="E6" s="134">
        <v>0</v>
      </c>
      <c r="F6" s="134">
        <v>0</v>
      </c>
      <c r="G6" s="134">
        <v>15000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532">
        <f aca="true" t="shared" si="0" ref="N6:N17">SUM(B6:M6)</f>
        <v>15000</v>
      </c>
      <c r="O6" s="168" t="s">
        <v>401</v>
      </c>
      <c r="P6" s="137">
        <f>B6</f>
        <v>0</v>
      </c>
      <c r="Q6" s="137">
        <f>SUM(B6:C6)</f>
        <v>0</v>
      </c>
      <c r="R6" s="137">
        <f>SUM(B6:D6)</f>
        <v>0</v>
      </c>
      <c r="S6" s="137">
        <f>SUM(B6:E6)</f>
        <v>0</v>
      </c>
      <c r="T6" s="137">
        <f>SUM(B6:F6)</f>
        <v>0</v>
      </c>
      <c r="U6" s="137">
        <f>SUM(B6:G6)</f>
        <v>15000</v>
      </c>
      <c r="V6" s="137">
        <f>SUM(B6:H6)</f>
        <v>15000</v>
      </c>
      <c r="W6" s="137">
        <f>SUM(B6:I6)</f>
        <v>15000</v>
      </c>
      <c r="X6" s="137">
        <f>SUM(B6:J6)</f>
        <v>15000</v>
      </c>
      <c r="Y6" s="137">
        <f>SUM(B6:K6)</f>
        <v>15000</v>
      </c>
      <c r="Z6" s="137">
        <f>SUM(B6:L6)</f>
        <v>15000</v>
      </c>
      <c r="AA6" s="137">
        <f>SUM(B6:M6)</f>
        <v>15000</v>
      </c>
    </row>
    <row r="7" spans="1:27" s="144" customFormat="1" ht="12.75">
      <c r="A7" s="137" t="s">
        <v>107</v>
      </c>
      <c r="B7" s="134">
        <v>3000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12000</v>
      </c>
      <c r="K7" s="134">
        <v>0</v>
      </c>
      <c r="L7" s="134">
        <v>0</v>
      </c>
      <c r="M7" s="134">
        <v>0</v>
      </c>
      <c r="N7" s="532">
        <f t="shared" si="0"/>
        <v>15000</v>
      </c>
      <c r="O7" s="168" t="s">
        <v>401</v>
      </c>
      <c r="P7" s="137">
        <f>B7</f>
        <v>3000</v>
      </c>
      <c r="Q7" s="137">
        <f>SUM(B7:C7)</f>
        <v>3000</v>
      </c>
      <c r="R7" s="137">
        <f>SUM(B7:D7)</f>
        <v>3000</v>
      </c>
      <c r="S7" s="137">
        <f>SUM(B7:E7)</f>
        <v>3000</v>
      </c>
      <c r="T7" s="137">
        <f>SUM(B7:F7)</f>
        <v>3000</v>
      </c>
      <c r="U7" s="137">
        <f>SUM(B7:G7)</f>
        <v>3000</v>
      </c>
      <c r="V7" s="137">
        <f>SUM(B7:H7)</f>
        <v>3000</v>
      </c>
      <c r="W7" s="137">
        <f>SUM(B7:I7)</f>
        <v>3000</v>
      </c>
      <c r="X7" s="137">
        <f>SUM(B7:J7)</f>
        <v>15000</v>
      </c>
      <c r="Y7" s="137">
        <f>SUM(B7:K7)</f>
        <v>15000</v>
      </c>
      <c r="Z7" s="137">
        <f>SUM(B7:L7)</f>
        <v>15000</v>
      </c>
      <c r="AA7" s="137">
        <f>SUM(B7:M7)</f>
        <v>15000</v>
      </c>
    </row>
    <row r="8" spans="1:27" s="144" customFormat="1" ht="12.75">
      <c r="A8" s="137" t="s">
        <v>134</v>
      </c>
      <c r="B8" s="134">
        <v>0</v>
      </c>
      <c r="C8" s="134">
        <v>5000</v>
      </c>
      <c r="D8" s="134"/>
      <c r="E8" s="134"/>
      <c r="F8" s="134"/>
      <c r="G8" s="134" t="s">
        <v>129</v>
      </c>
      <c r="H8" s="134"/>
      <c r="I8" s="134"/>
      <c r="J8" s="134">
        <v>0</v>
      </c>
      <c r="K8" s="134">
        <v>0</v>
      </c>
      <c r="L8" s="134">
        <v>0</v>
      </c>
      <c r="M8" s="134">
        <v>0</v>
      </c>
      <c r="N8" s="532">
        <f t="shared" si="0"/>
        <v>5000</v>
      </c>
      <c r="O8" s="168" t="s">
        <v>402</v>
      </c>
      <c r="P8" s="137">
        <f aca="true" t="shared" si="1" ref="P8:P17">B8</f>
        <v>0</v>
      </c>
      <c r="Q8" s="137">
        <f aca="true" t="shared" si="2" ref="Q8:Q17">SUM(B8:C8)</f>
        <v>5000</v>
      </c>
      <c r="R8" s="137">
        <f aca="true" t="shared" si="3" ref="R8:R17">SUM(B8:D8)</f>
        <v>5000</v>
      </c>
      <c r="S8" s="137">
        <f aca="true" t="shared" si="4" ref="S8:S17">SUM(B8:E8)</f>
        <v>5000</v>
      </c>
      <c r="T8" s="137">
        <f aca="true" t="shared" si="5" ref="T8:T17">SUM(B8:F8)</f>
        <v>5000</v>
      </c>
      <c r="U8" s="137">
        <f aca="true" t="shared" si="6" ref="U8:U17">SUM(B8:G8)</f>
        <v>5000</v>
      </c>
      <c r="V8" s="137">
        <f aca="true" t="shared" si="7" ref="V8:V17">SUM(B8:H8)</f>
        <v>5000</v>
      </c>
      <c r="W8" s="137">
        <f aca="true" t="shared" si="8" ref="W8:W17">SUM(B8:I8)</f>
        <v>5000</v>
      </c>
      <c r="X8" s="137">
        <f aca="true" t="shared" si="9" ref="X8:X17">SUM(B8:J8)</f>
        <v>5000</v>
      </c>
      <c r="Y8" s="137">
        <f aca="true" t="shared" si="10" ref="Y8:Y17">SUM(B8:K8)</f>
        <v>5000</v>
      </c>
      <c r="Z8" s="137">
        <f aca="true" t="shared" si="11" ref="Z8:Z17">SUM(B8:L8)</f>
        <v>5000</v>
      </c>
      <c r="AA8" s="137">
        <f aca="true" t="shared" si="12" ref="AA8:AA17">SUM(B8:M8)</f>
        <v>5000</v>
      </c>
    </row>
    <row r="9" spans="1:27" s="144" customFormat="1" ht="12.75">
      <c r="A9" s="137" t="s">
        <v>399</v>
      </c>
      <c r="B9" s="134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5000</v>
      </c>
      <c r="M9" s="134"/>
      <c r="N9" s="532">
        <f t="shared" si="0"/>
        <v>5000</v>
      </c>
      <c r="O9" s="168" t="s">
        <v>401</v>
      </c>
      <c r="P9" s="137">
        <f>B9</f>
        <v>0</v>
      </c>
      <c r="Q9" s="137">
        <f>SUM(B9:C9)</f>
        <v>0</v>
      </c>
      <c r="R9" s="137">
        <f>SUM(B9:D9)</f>
        <v>0</v>
      </c>
      <c r="S9" s="137">
        <f>SUM(B9:E9)</f>
        <v>0</v>
      </c>
      <c r="T9" s="137">
        <f>SUM(B9:F9)</f>
        <v>0</v>
      </c>
      <c r="U9" s="137">
        <f>SUM(B9:G9)</f>
        <v>0</v>
      </c>
      <c r="V9" s="137">
        <f>SUM(B9:H9)</f>
        <v>0</v>
      </c>
      <c r="W9" s="137">
        <f>SUM(B9:I9)</f>
        <v>0</v>
      </c>
      <c r="X9" s="137">
        <f>SUM(B9:J9)</f>
        <v>0</v>
      </c>
      <c r="Y9" s="137">
        <f>SUM(B9:K9)</f>
        <v>0</v>
      </c>
      <c r="Z9" s="137">
        <f>SUM(B9:L9)</f>
        <v>5000</v>
      </c>
      <c r="AA9" s="137">
        <f>SUM(B9:M9)</f>
        <v>5000</v>
      </c>
    </row>
    <row r="10" spans="1:27" s="144" customFormat="1" ht="12.75">
      <c r="A10" s="137" t="s">
        <v>187</v>
      </c>
      <c r="B10" s="134">
        <v>0</v>
      </c>
      <c r="C10" s="134">
        <v>0</v>
      </c>
      <c r="D10" s="134">
        <v>2000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532">
        <f t="shared" si="0"/>
        <v>2000</v>
      </c>
      <c r="O10" s="168" t="s">
        <v>403</v>
      </c>
      <c r="P10" s="137">
        <f>B10</f>
        <v>0</v>
      </c>
      <c r="Q10" s="137">
        <f>SUM(B10:C10)</f>
        <v>0</v>
      </c>
      <c r="R10" s="137">
        <f>SUM(B10:D10)</f>
        <v>2000</v>
      </c>
      <c r="S10" s="137">
        <f>SUM(B10:E10)</f>
        <v>2000</v>
      </c>
      <c r="T10" s="137">
        <f>SUM(B10:F10)</f>
        <v>2000</v>
      </c>
      <c r="U10" s="137">
        <f>SUM(B10:G10)</f>
        <v>2000</v>
      </c>
      <c r="V10" s="137">
        <f>SUM(B10:H10)</f>
        <v>2000</v>
      </c>
      <c r="W10" s="137">
        <f>SUM(B10:I10)</f>
        <v>2000</v>
      </c>
      <c r="X10" s="137">
        <f>SUM(B10:J10)</f>
        <v>2000</v>
      </c>
      <c r="Y10" s="137">
        <f>SUM(B10:K10)</f>
        <v>2000</v>
      </c>
      <c r="Z10" s="137">
        <f>SUM(B10:L10)</f>
        <v>2000</v>
      </c>
      <c r="AA10" s="137">
        <f>SUM(B10:M10)</f>
        <v>2000</v>
      </c>
    </row>
    <row r="11" spans="1:27" s="144" customFormat="1" ht="12.75">
      <c r="A11" s="137" t="s">
        <v>143</v>
      </c>
      <c r="B11" s="134">
        <v>3100</v>
      </c>
      <c r="C11" s="134">
        <v>3100</v>
      </c>
      <c r="D11" s="134">
        <v>3100</v>
      </c>
      <c r="E11" s="134">
        <v>3100</v>
      </c>
      <c r="F11" s="134">
        <v>3100</v>
      </c>
      <c r="G11" s="134">
        <v>3100</v>
      </c>
      <c r="H11" s="134">
        <v>3100</v>
      </c>
      <c r="I11" s="134">
        <v>3100</v>
      </c>
      <c r="J11" s="134">
        <v>3100</v>
      </c>
      <c r="K11" s="134">
        <v>3100</v>
      </c>
      <c r="L11" s="134">
        <v>3100</v>
      </c>
      <c r="M11" s="134">
        <v>3100</v>
      </c>
      <c r="N11" s="532">
        <f>SUM(B11:M11)</f>
        <v>37200</v>
      </c>
      <c r="O11" s="168" t="s">
        <v>181</v>
      </c>
      <c r="P11" s="137">
        <f>B11</f>
        <v>3100</v>
      </c>
      <c r="Q11" s="137">
        <f>SUM(B11:C11)</f>
        <v>6200</v>
      </c>
      <c r="R11" s="137">
        <f>SUM(B11:D11)</f>
        <v>9300</v>
      </c>
      <c r="S11" s="137">
        <f>SUM(B11:E11)</f>
        <v>12400</v>
      </c>
      <c r="T11" s="137">
        <f>SUM(B11:F11)</f>
        <v>15500</v>
      </c>
      <c r="U11" s="137">
        <f>SUM(B11:G11)</f>
        <v>18600</v>
      </c>
      <c r="V11" s="137">
        <f>SUM(B11:H11)</f>
        <v>21700</v>
      </c>
      <c r="W11" s="137">
        <f>SUM(B11:I11)</f>
        <v>24800</v>
      </c>
      <c r="X11" s="137">
        <f>SUM(B11:J11)</f>
        <v>27900</v>
      </c>
      <c r="Y11" s="137">
        <f>SUM(B11:K11)</f>
        <v>31000</v>
      </c>
      <c r="Z11" s="137">
        <f>SUM(B11:L11)</f>
        <v>34100</v>
      </c>
      <c r="AA11" s="137">
        <f>SUM(B11:M11)</f>
        <v>37200</v>
      </c>
    </row>
    <row r="12" spans="1:27" s="144" customFormat="1" ht="12.75">
      <c r="A12" s="137" t="s">
        <v>197</v>
      </c>
      <c r="B12" s="134">
        <v>1000</v>
      </c>
      <c r="C12" s="134">
        <v>300</v>
      </c>
      <c r="D12" s="134">
        <v>300</v>
      </c>
      <c r="E12" s="134">
        <v>300</v>
      </c>
      <c r="F12" s="134">
        <v>300</v>
      </c>
      <c r="G12" s="134">
        <v>300</v>
      </c>
      <c r="H12" s="134">
        <v>300</v>
      </c>
      <c r="I12" s="134">
        <v>350</v>
      </c>
      <c r="J12" s="134">
        <v>350</v>
      </c>
      <c r="K12" s="134">
        <v>500</v>
      </c>
      <c r="L12" s="134">
        <v>350</v>
      </c>
      <c r="M12" s="134">
        <v>350</v>
      </c>
      <c r="N12" s="532">
        <f t="shared" si="0"/>
        <v>4700</v>
      </c>
      <c r="O12" s="168" t="s">
        <v>404</v>
      </c>
      <c r="P12" s="137">
        <f>B12</f>
        <v>1000</v>
      </c>
      <c r="Q12" s="137">
        <f>SUM(B12:C12)</f>
        <v>1300</v>
      </c>
      <c r="R12" s="137">
        <f>SUM(B12:D12)</f>
        <v>1600</v>
      </c>
      <c r="S12" s="137">
        <f>SUM(B12:E12)</f>
        <v>1900</v>
      </c>
      <c r="T12" s="137">
        <f>SUM(B12:F12)</f>
        <v>2200</v>
      </c>
      <c r="U12" s="137">
        <f>SUM(B12:G12)</f>
        <v>2500</v>
      </c>
      <c r="V12" s="137">
        <f>SUM(B12:H12)</f>
        <v>2800</v>
      </c>
      <c r="W12" s="137">
        <f>SUM(B12:I12)</f>
        <v>3150</v>
      </c>
      <c r="X12" s="137">
        <f>SUM(B12:J12)</f>
        <v>3500</v>
      </c>
      <c r="Y12" s="137">
        <f>SUM(B12:K12)</f>
        <v>4000</v>
      </c>
      <c r="Z12" s="137">
        <f>SUM(B12:L12)</f>
        <v>4350</v>
      </c>
      <c r="AA12" s="137">
        <f>SUM(B12:M12)</f>
        <v>4700</v>
      </c>
    </row>
    <row r="13" spans="1:27" s="144" customFormat="1" ht="12.75">
      <c r="A13" s="137" t="s">
        <v>144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532">
        <f>SUM(B13:M13)</f>
        <v>0</v>
      </c>
      <c r="O13" s="168" t="s">
        <v>469</v>
      </c>
      <c r="P13" s="137">
        <f>B13</f>
        <v>0</v>
      </c>
      <c r="Q13" s="137">
        <f>SUM(B13:C13)</f>
        <v>0</v>
      </c>
      <c r="R13" s="137">
        <f>SUM(B13:D13)</f>
        <v>0</v>
      </c>
      <c r="S13" s="137">
        <f>SUM(B13:E13)</f>
        <v>0</v>
      </c>
      <c r="T13" s="137">
        <f>SUM(B13:F13)</f>
        <v>0</v>
      </c>
      <c r="U13" s="137">
        <f>SUM(B13:G13)</f>
        <v>0</v>
      </c>
      <c r="V13" s="137">
        <f>SUM(B13:H13)</f>
        <v>0</v>
      </c>
      <c r="W13" s="137">
        <f>SUM(B13:I13)</f>
        <v>0</v>
      </c>
      <c r="X13" s="137">
        <f>SUM(B13:J13)</f>
        <v>0</v>
      </c>
      <c r="Y13" s="137">
        <f>SUM(B13:K13)</f>
        <v>0</v>
      </c>
      <c r="Z13" s="137">
        <f>SUM(B13:L13)</f>
        <v>0</v>
      </c>
      <c r="AA13" s="137">
        <f>SUM(B13:M13)</f>
        <v>0</v>
      </c>
    </row>
    <row r="14" spans="1:27" s="144" customFormat="1" ht="12.75">
      <c r="A14" s="137" t="s">
        <v>198</v>
      </c>
      <c r="B14" s="134">
        <f>'[6]Development'!B7</f>
        <v>10044.034</v>
      </c>
      <c r="C14" s="134">
        <f>'[6]Development'!C7</f>
        <v>10044.034</v>
      </c>
      <c r="D14" s="134">
        <f>'[6]Development'!D7</f>
        <v>10044.034</v>
      </c>
      <c r="E14" s="134">
        <f>'[6]Development'!E7</f>
        <v>10044.034</v>
      </c>
      <c r="F14" s="134">
        <f>'[6]Development'!F7</f>
        <v>10044.034</v>
      </c>
      <c r="G14" s="134">
        <f>'[6]Development'!G7</f>
        <v>10044.034</v>
      </c>
      <c r="H14" s="134">
        <f>'[6]Development'!H7</f>
        <v>10044.034</v>
      </c>
      <c r="I14" s="134">
        <f>'[6]Development'!I7</f>
        <v>10044.034</v>
      </c>
      <c r="J14" s="134">
        <f>'[6]Development'!J7</f>
        <v>10044.034</v>
      </c>
      <c r="K14" s="134">
        <f>'[6]Development'!K7</f>
        <v>10044.034</v>
      </c>
      <c r="L14" s="134">
        <f>'[6]Development'!L7</f>
        <v>10044.034</v>
      </c>
      <c r="M14" s="134">
        <f>'[6]Development'!M7</f>
        <v>10044.034</v>
      </c>
      <c r="N14" s="539">
        <f>SUM(B14:M14)</f>
        <v>120528.408</v>
      </c>
      <c r="O14" s="168" t="s">
        <v>175</v>
      </c>
      <c r="P14" s="137">
        <f t="shared" si="1"/>
        <v>10044.034</v>
      </c>
      <c r="Q14" s="137">
        <f t="shared" si="2"/>
        <v>20088.068</v>
      </c>
      <c r="R14" s="137">
        <f t="shared" si="3"/>
        <v>30132.102</v>
      </c>
      <c r="S14" s="137">
        <f t="shared" si="4"/>
        <v>40176.136</v>
      </c>
      <c r="T14" s="137">
        <f t="shared" si="5"/>
        <v>50220.17</v>
      </c>
      <c r="U14" s="137">
        <f t="shared" si="6"/>
        <v>60264.204</v>
      </c>
      <c r="V14" s="137">
        <f t="shared" si="7"/>
        <v>70308.238</v>
      </c>
      <c r="W14" s="137">
        <f t="shared" si="8"/>
        <v>80352.272</v>
      </c>
      <c r="X14" s="137">
        <f t="shared" si="9"/>
        <v>90396.306</v>
      </c>
      <c r="Y14" s="137">
        <f t="shared" si="10"/>
        <v>100440.34</v>
      </c>
      <c r="Z14" s="137">
        <f t="shared" si="11"/>
        <v>110484.374</v>
      </c>
      <c r="AA14" s="137">
        <f t="shared" si="12"/>
        <v>120528.408</v>
      </c>
    </row>
    <row r="15" spans="1:27" s="144" customFormat="1" ht="12.75">
      <c r="A15" s="137" t="s">
        <v>199</v>
      </c>
      <c r="B15" s="134">
        <f>'[6]Development'!B8</f>
        <v>323.3333333333333</v>
      </c>
      <c r="C15" s="134">
        <f>'[6]Development'!C8</f>
        <v>323.3333333333333</v>
      </c>
      <c r="D15" s="134">
        <f>'[6]Development'!D8</f>
        <v>323.3333333333333</v>
      </c>
      <c r="E15" s="134">
        <f>'[6]Development'!E8</f>
        <v>323.3333333333333</v>
      </c>
      <c r="F15" s="134">
        <f>'[6]Development'!F8</f>
        <v>323.3333333333333</v>
      </c>
      <c r="G15" s="134">
        <f>'[6]Development'!G8</f>
        <v>323.3333333333333</v>
      </c>
      <c r="H15" s="134">
        <f>'[6]Development'!H8</f>
        <v>323.3333333333333</v>
      </c>
      <c r="I15" s="134">
        <f>'[6]Development'!I8</f>
        <v>323.3333333333333</v>
      </c>
      <c r="J15" s="134">
        <f>'[6]Development'!J8</f>
        <v>323.3333333333333</v>
      </c>
      <c r="K15" s="134">
        <f>'[6]Development'!K8</f>
        <v>323.3333333333333</v>
      </c>
      <c r="L15" s="134">
        <f>'[6]Development'!L8</f>
        <v>323.3333333333333</v>
      </c>
      <c r="M15" s="134">
        <f>'[6]Development'!M8</f>
        <v>323.3333333333333</v>
      </c>
      <c r="N15" s="539">
        <f t="shared" si="0"/>
        <v>3880.0000000000005</v>
      </c>
      <c r="O15" s="168" t="s">
        <v>175</v>
      </c>
      <c r="P15" s="137">
        <f t="shared" si="1"/>
        <v>323.3333333333333</v>
      </c>
      <c r="Q15" s="137">
        <f t="shared" si="2"/>
        <v>646.6666666666666</v>
      </c>
      <c r="R15" s="137">
        <f t="shared" si="3"/>
        <v>970</v>
      </c>
      <c r="S15" s="137">
        <f t="shared" si="4"/>
        <v>1293.3333333333333</v>
      </c>
      <c r="T15" s="137">
        <f t="shared" si="5"/>
        <v>1616.6666666666665</v>
      </c>
      <c r="U15" s="137">
        <f t="shared" si="6"/>
        <v>1939.9999999999998</v>
      </c>
      <c r="V15" s="137">
        <f t="shared" si="7"/>
        <v>2263.333333333333</v>
      </c>
      <c r="W15" s="137">
        <f t="shared" si="8"/>
        <v>2586.6666666666665</v>
      </c>
      <c r="X15" s="137">
        <f t="shared" si="9"/>
        <v>2910</v>
      </c>
      <c r="Y15" s="137">
        <f t="shared" si="10"/>
        <v>3233.3333333333335</v>
      </c>
      <c r="Z15" s="137">
        <f t="shared" si="11"/>
        <v>3556.666666666667</v>
      </c>
      <c r="AA15" s="137">
        <f t="shared" si="12"/>
        <v>3880.0000000000005</v>
      </c>
    </row>
    <row r="16" spans="1:27" s="144" customFormat="1" ht="12.75">
      <c r="A16" s="137" t="s">
        <v>200</v>
      </c>
      <c r="B16" s="134">
        <f>'[6]Development'!B9</f>
        <v>803.5227199999999</v>
      </c>
      <c r="C16" s="134">
        <f>'[6]Development'!C9</f>
        <v>768.368601</v>
      </c>
      <c r="D16" s="134">
        <f>'[6]Development'!D9</f>
        <v>768.368601</v>
      </c>
      <c r="E16" s="134">
        <f>'[6]Development'!E9</f>
        <v>768.368601</v>
      </c>
      <c r="F16" s="134">
        <f>'[6]Development'!F9</f>
        <v>768.368601</v>
      </c>
      <c r="G16" s="134">
        <f>'[6]Development'!G9</f>
        <v>768.368601</v>
      </c>
      <c r="H16" s="134">
        <f>'[6]Development'!H9</f>
        <v>768.368601</v>
      </c>
      <c r="I16" s="134">
        <f>'[6]Development'!I9</f>
        <v>768.368601</v>
      </c>
      <c r="J16" s="134">
        <f>'[6]Development'!J9</f>
        <v>768.368601</v>
      </c>
      <c r="K16" s="134">
        <f>'[6]Development'!K9</f>
        <v>768.368601</v>
      </c>
      <c r="L16" s="134">
        <f>'[6]Development'!L9</f>
        <v>768.368601</v>
      </c>
      <c r="M16" s="134">
        <f>'[6]Development'!M9</f>
        <v>768.368601</v>
      </c>
      <c r="N16" s="539">
        <f t="shared" si="0"/>
        <v>9255.577331</v>
      </c>
      <c r="O16" s="168" t="s">
        <v>175</v>
      </c>
      <c r="P16" s="137">
        <f t="shared" si="1"/>
        <v>803.5227199999999</v>
      </c>
      <c r="Q16" s="137">
        <f t="shared" si="2"/>
        <v>1571.891321</v>
      </c>
      <c r="R16" s="137">
        <f t="shared" si="3"/>
        <v>2340.259922</v>
      </c>
      <c r="S16" s="137">
        <f t="shared" si="4"/>
        <v>3108.6285230000003</v>
      </c>
      <c r="T16" s="137">
        <f t="shared" si="5"/>
        <v>3876.9971240000004</v>
      </c>
      <c r="U16" s="137">
        <f t="shared" si="6"/>
        <v>4645.365725000001</v>
      </c>
      <c r="V16" s="137">
        <f t="shared" si="7"/>
        <v>5413.734326000001</v>
      </c>
      <c r="W16" s="137">
        <f t="shared" si="8"/>
        <v>6182.102927000001</v>
      </c>
      <c r="X16" s="137">
        <f t="shared" si="9"/>
        <v>6950.471528000001</v>
      </c>
      <c r="Y16" s="137">
        <f t="shared" si="10"/>
        <v>7718.840129000001</v>
      </c>
      <c r="Z16" s="137">
        <f t="shared" si="11"/>
        <v>8487.20873</v>
      </c>
      <c r="AA16" s="137">
        <f t="shared" si="12"/>
        <v>9255.577331</v>
      </c>
    </row>
    <row r="17" spans="1:27" s="144" customFormat="1" ht="12.75">
      <c r="A17" s="137" t="s">
        <v>201</v>
      </c>
      <c r="B17" s="134">
        <f>B105*0.03</f>
        <v>1051.4646708</v>
      </c>
      <c r="C17" s="134">
        <f aca="true" t="shared" si="13" ref="C17:M17">C105*0.03</f>
        <v>1044.7146708</v>
      </c>
      <c r="D17" s="134">
        <f t="shared" si="13"/>
        <v>1044.7146708</v>
      </c>
      <c r="E17" s="134">
        <f t="shared" si="13"/>
        <v>1044.7146708</v>
      </c>
      <c r="F17" s="134">
        <f t="shared" si="13"/>
        <v>1101.7146708</v>
      </c>
      <c r="G17" s="134">
        <f t="shared" si="13"/>
        <v>1068.7146708</v>
      </c>
      <c r="H17" s="134">
        <f t="shared" si="13"/>
        <v>1038.7146708</v>
      </c>
      <c r="I17" s="134">
        <f t="shared" si="13"/>
        <v>1020.7146708000001</v>
      </c>
      <c r="J17" s="134">
        <f t="shared" si="13"/>
        <v>1020.7146708000001</v>
      </c>
      <c r="K17" s="134">
        <f t="shared" si="13"/>
        <v>1023.7146708000001</v>
      </c>
      <c r="L17" s="134">
        <f t="shared" si="13"/>
        <v>1002.2046708000001</v>
      </c>
      <c r="M17" s="134">
        <f t="shared" si="13"/>
        <v>1002.2046708000001</v>
      </c>
      <c r="N17" s="539">
        <f t="shared" si="0"/>
        <v>12464.3060496</v>
      </c>
      <c r="O17" s="168" t="s">
        <v>282</v>
      </c>
      <c r="P17" s="137">
        <f t="shared" si="1"/>
        <v>1051.4646708</v>
      </c>
      <c r="Q17" s="137">
        <f t="shared" si="2"/>
        <v>2096.1793416</v>
      </c>
      <c r="R17" s="137">
        <f t="shared" si="3"/>
        <v>3140.8940124</v>
      </c>
      <c r="S17" s="137">
        <f t="shared" si="4"/>
        <v>4185.6086832</v>
      </c>
      <c r="T17" s="137">
        <f t="shared" si="5"/>
        <v>5287.323354</v>
      </c>
      <c r="U17" s="137">
        <f t="shared" si="6"/>
        <v>6356.0380248</v>
      </c>
      <c r="V17" s="137">
        <f t="shared" si="7"/>
        <v>7394.7526956</v>
      </c>
      <c r="W17" s="137">
        <f t="shared" si="8"/>
        <v>8415.4673664</v>
      </c>
      <c r="X17" s="137">
        <f t="shared" si="9"/>
        <v>9436.1820372</v>
      </c>
      <c r="Y17" s="137">
        <f t="shared" si="10"/>
        <v>10459.896708</v>
      </c>
      <c r="Z17" s="137">
        <f t="shared" si="11"/>
        <v>11462.1013788</v>
      </c>
      <c r="AA17" s="137">
        <f t="shared" si="12"/>
        <v>12464.3060496</v>
      </c>
    </row>
    <row r="18" spans="1:27" s="144" customFormat="1" ht="12.75">
      <c r="A18" s="533" t="s">
        <v>108</v>
      </c>
      <c r="B18" s="540">
        <f aca="true" t="shared" si="14" ref="B18:G18">SUM(B6:B17)</f>
        <v>19322.354724133333</v>
      </c>
      <c r="C18" s="540">
        <f t="shared" si="14"/>
        <v>20580.45060513333</v>
      </c>
      <c r="D18" s="540">
        <f t="shared" si="14"/>
        <v>17580.450605133334</v>
      </c>
      <c r="E18" s="540">
        <f t="shared" si="14"/>
        <v>15580.450605133334</v>
      </c>
      <c r="F18" s="540">
        <f t="shared" si="14"/>
        <v>15637.450605133334</v>
      </c>
      <c r="G18" s="540">
        <f t="shared" si="14"/>
        <v>30604.45060513333</v>
      </c>
      <c r="H18" s="540">
        <f>SUM(H7:H17)</f>
        <v>15574.450605133334</v>
      </c>
      <c r="I18" s="540">
        <f aca="true" t="shared" si="15" ref="I18:N18">SUM(I6:I17)</f>
        <v>15606.450605133334</v>
      </c>
      <c r="J18" s="540">
        <f t="shared" si="15"/>
        <v>27606.45060513333</v>
      </c>
      <c r="K18" s="540">
        <f t="shared" si="15"/>
        <v>15759.450605133334</v>
      </c>
      <c r="L18" s="540">
        <f t="shared" si="15"/>
        <v>20587.94060513333</v>
      </c>
      <c r="M18" s="540">
        <f t="shared" si="15"/>
        <v>15587.940605133334</v>
      </c>
      <c r="N18" s="541">
        <f t="shared" si="15"/>
        <v>230028.2913806</v>
      </c>
      <c r="O18" s="135"/>
      <c r="P18" s="137">
        <f>B18</f>
        <v>19322.354724133333</v>
      </c>
      <c r="Q18" s="137">
        <f>SUM(B18:C18)</f>
        <v>39902.80532926666</v>
      </c>
      <c r="R18" s="137">
        <f>SUM(B18:D18)</f>
        <v>57483.25593439999</v>
      </c>
      <c r="S18" s="137">
        <f>SUM(B18:E18)</f>
        <v>73063.70653953332</v>
      </c>
      <c r="T18" s="137">
        <f>SUM(B18:F18)</f>
        <v>88701.15714466665</v>
      </c>
      <c r="U18" s="137">
        <f>SUM(B18:G18)</f>
        <v>119305.60774979998</v>
      </c>
      <c r="V18" s="137">
        <f>SUM(B18:H18)</f>
        <v>134880.0583549333</v>
      </c>
      <c r="W18" s="137">
        <f>SUM(B18:I18)</f>
        <v>150486.50896006665</v>
      </c>
      <c r="X18" s="137">
        <f>SUM(B18:J18)</f>
        <v>178092.95956519997</v>
      </c>
      <c r="Y18" s="137">
        <f>SUM(B18:K18)</f>
        <v>193852.4101703333</v>
      </c>
      <c r="Z18" s="137">
        <f>SUM(B18:L18)</f>
        <v>214440.35077546665</v>
      </c>
      <c r="AA18" s="137">
        <f>SUM(B18:M18)</f>
        <v>230028.29138059999</v>
      </c>
    </row>
    <row r="19" spans="1:27" s="661" customFormat="1" ht="15.75">
      <c r="A19" s="656" t="s">
        <v>266</v>
      </c>
      <c r="B19" s="657" t="s">
        <v>4</v>
      </c>
      <c r="C19" s="657" t="s">
        <v>5</v>
      </c>
      <c r="D19" s="658" t="s">
        <v>6</v>
      </c>
      <c r="E19" s="658" t="s">
        <v>7</v>
      </c>
      <c r="F19" s="658" t="s">
        <v>8</v>
      </c>
      <c r="G19" s="658" t="s">
        <v>9</v>
      </c>
      <c r="H19" s="658" t="s">
        <v>10</v>
      </c>
      <c r="I19" s="658" t="s">
        <v>11</v>
      </c>
      <c r="J19" s="658" t="s">
        <v>12</v>
      </c>
      <c r="K19" s="658" t="s">
        <v>13</v>
      </c>
      <c r="L19" s="658" t="s">
        <v>14</v>
      </c>
      <c r="M19" s="658" t="s">
        <v>15</v>
      </c>
      <c r="N19" s="658" t="s">
        <v>94</v>
      </c>
      <c r="O19" s="659" t="s">
        <v>16</v>
      </c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</row>
    <row r="20" spans="1:27" s="144" customFormat="1" ht="12.75">
      <c r="A20" s="584" t="s">
        <v>26</v>
      </c>
      <c r="B20" s="168">
        <v>100</v>
      </c>
      <c r="C20" s="168">
        <v>100</v>
      </c>
      <c r="D20" s="168">
        <v>100</v>
      </c>
      <c r="E20" s="168">
        <v>100</v>
      </c>
      <c r="F20" s="168">
        <v>100</v>
      </c>
      <c r="G20" s="168">
        <v>100</v>
      </c>
      <c r="H20" s="168">
        <v>100</v>
      </c>
      <c r="I20" s="168">
        <v>100</v>
      </c>
      <c r="J20" s="168">
        <v>100</v>
      </c>
      <c r="K20" s="168">
        <v>100</v>
      </c>
      <c r="L20" s="168">
        <v>100</v>
      </c>
      <c r="M20" s="168">
        <v>150</v>
      </c>
      <c r="N20" s="532">
        <f>SUM(B20:M20)</f>
        <v>1250</v>
      </c>
      <c r="O20" s="168" t="s">
        <v>406</v>
      </c>
      <c r="P20" s="137">
        <f>B20</f>
        <v>100</v>
      </c>
      <c r="Q20" s="137">
        <f>SUM(B20:C20)</f>
        <v>200</v>
      </c>
      <c r="R20" s="137">
        <f>SUM(B20:D20)</f>
        <v>300</v>
      </c>
      <c r="S20" s="137">
        <f>SUM(B20:E20)</f>
        <v>400</v>
      </c>
      <c r="T20" s="137">
        <f>SUM(B20:F20)</f>
        <v>500</v>
      </c>
      <c r="U20" s="137">
        <f>SUM(B20:G20)</f>
        <v>600</v>
      </c>
      <c r="V20" s="137">
        <f>SUM(B20:H20)</f>
        <v>700</v>
      </c>
      <c r="W20" s="137">
        <f>SUM(B20:I20)</f>
        <v>800</v>
      </c>
      <c r="X20" s="137">
        <f>SUM(B20:J20)</f>
        <v>900</v>
      </c>
      <c r="Y20" s="137">
        <f>SUM(B20:K20)</f>
        <v>1000</v>
      </c>
      <c r="Z20" s="137">
        <f>SUM(B20:L20)</f>
        <v>1100</v>
      </c>
      <c r="AA20" s="137">
        <f>SUM(B20:M20)</f>
        <v>1250</v>
      </c>
    </row>
    <row r="21" spans="1:27" s="144" customFormat="1" ht="25.5">
      <c r="A21" s="137" t="s">
        <v>36</v>
      </c>
      <c r="B21" s="168">
        <v>150</v>
      </c>
      <c r="C21" s="168">
        <v>150</v>
      </c>
      <c r="D21" s="168">
        <v>150</v>
      </c>
      <c r="E21" s="168">
        <v>150</v>
      </c>
      <c r="F21" s="168">
        <v>150</v>
      </c>
      <c r="G21" s="168">
        <v>150</v>
      </c>
      <c r="H21" s="168">
        <v>150</v>
      </c>
      <c r="I21" s="168">
        <v>150</v>
      </c>
      <c r="J21" s="168">
        <v>150</v>
      </c>
      <c r="K21" s="168">
        <v>150</v>
      </c>
      <c r="L21" s="168">
        <v>150</v>
      </c>
      <c r="M21" s="168">
        <v>150</v>
      </c>
      <c r="N21" s="532">
        <f aca="true" t="shared" si="16" ref="N21:N43">SUM(B21:M21)</f>
        <v>1800</v>
      </c>
      <c r="O21" s="168" t="s">
        <v>407</v>
      </c>
      <c r="P21" s="137">
        <f aca="true" t="shared" si="17" ref="P21:P46">B21</f>
        <v>150</v>
      </c>
      <c r="Q21" s="137">
        <f aca="true" t="shared" si="18" ref="Q21:Q46">SUM(B21:C21)</f>
        <v>300</v>
      </c>
      <c r="R21" s="137">
        <f aca="true" t="shared" si="19" ref="R21:R46">SUM(B21:D21)</f>
        <v>450</v>
      </c>
      <c r="S21" s="137">
        <f aca="true" t="shared" si="20" ref="S21:S46">SUM(B21:E21)</f>
        <v>600</v>
      </c>
      <c r="T21" s="137">
        <f aca="true" t="shared" si="21" ref="T21:T46">SUM(B21:F21)</f>
        <v>750</v>
      </c>
      <c r="U21" s="137">
        <f aca="true" t="shared" si="22" ref="U21:U46">SUM(B21:G21)</f>
        <v>900</v>
      </c>
      <c r="V21" s="137">
        <f aca="true" t="shared" si="23" ref="V21:V46">SUM(B21:H21)</f>
        <v>1050</v>
      </c>
      <c r="W21" s="137">
        <f aca="true" t="shared" si="24" ref="W21:W46">SUM(B21:I21)</f>
        <v>1200</v>
      </c>
      <c r="X21" s="137">
        <f aca="true" t="shared" si="25" ref="X21:X46">SUM(B21:J21)</f>
        <v>1350</v>
      </c>
      <c r="Y21" s="137">
        <f aca="true" t="shared" si="26" ref="Y21:Y46">SUM(B21:K21)</f>
        <v>1500</v>
      </c>
      <c r="Z21" s="137">
        <f aca="true" t="shared" si="27" ref="Z21:Z46">SUM(B21:L21)</f>
        <v>1650</v>
      </c>
      <c r="AA21" s="137">
        <f aca="true" t="shared" si="28" ref="AA21:AA46">SUM(B21:M21)</f>
        <v>1800</v>
      </c>
    </row>
    <row r="22" spans="1:27" s="144" customFormat="1" ht="12.75">
      <c r="A22" s="584" t="s">
        <v>40</v>
      </c>
      <c r="B22" s="168">
        <v>110</v>
      </c>
      <c r="C22" s="168">
        <v>110</v>
      </c>
      <c r="D22" s="168">
        <v>110</v>
      </c>
      <c r="E22" s="168">
        <v>110</v>
      </c>
      <c r="F22" s="168">
        <v>110</v>
      </c>
      <c r="G22" s="168">
        <v>110</v>
      </c>
      <c r="H22" s="168">
        <v>110</v>
      </c>
      <c r="I22" s="168">
        <v>110</v>
      </c>
      <c r="J22" s="168">
        <v>110</v>
      </c>
      <c r="K22" s="168">
        <v>110</v>
      </c>
      <c r="L22" s="168">
        <v>110</v>
      </c>
      <c r="M22" s="168">
        <v>110</v>
      </c>
      <c r="N22" s="532">
        <f t="shared" si="16"/>
        <v>1320</v>
      </c>
      <c r="O22" s="168" t="s">
        <v>406</v>
      </c>
      <c r="P22" s="137">
        <f t="shared" si="17"/>
        <v>110</v>
      </c>
      <c r="Q22" s="137">
        <f t="shared" si="18"/>
        <v>220</v>
      </c>
      <c r="R22" s="137">
        <f t="shared" si="19"/>
        <v>330</v>
      </c>
      <c r="S22" s="137">
        <f t="shared" si="20"/>
        <v>440</v>
      </c>
      <c r="T22" s="137">
        <f t="shared" si="21"/>
        <v>550</v>
      </c>
      <c r="U22" s="137">
        <f t="shared" si="22"/>
        <v>660</v>
      </c>
      <c r="V22" s="137">
        <f t="shared" si="23"/>
        <v>770</v>
      </c>
      <c r="W22" s="137">
        <f t="shared" si="24"/>
        <v>880</v>
      </c>
      <c r="X22" s="137">
        <f t="shared" si="25"/>
        <v>990</v>
      </c>
      <c r="Y22" s="137">
        <f t="shared" si="26"/>
        <v>1100</v>
      </c>
      <c r="Z22" s="137">
        <f t="shared" si="27"/>
        <v>1210</v>
      </c>
      <c r="AA22" s="137">
        <f t="shared" si="28"/>
        <v>1320</v>
      </c>
    </row>
    <row r="23" spans="1:27" s="144" customFormat="1" ht="12.75">
      <c r="A23" s="584" t="s">
        <v>25</v>
      </c>
      <c r="B23" s="168">
        <v>340</v>
      </c>
      <c r="C23" s="168">
        <v>340</v>
      </c>
      <c r="D23" s="168">
        <v>340</v>
      </c>
      <c r="E23" s="168">
        <v>340</v>
      </c>
      <c r="F23" s="168">
        <v>340</v>
      </c>
      <c r="G23" s="168">
        <v>340</v>
      </c>
      <c r="H23" s="168">
        <v>340</v>
      </c>
      <c r="I23" s="168">
        <v>340</v>
      </c>
      <c r="J23" s="168">
        <v>340</v>
      </c>
      <c r="K23" s="168">
        <v>340</v>
      </c>
      <c r="L23" s="168">
        <v>340</v>
      </c>
      <c r="M23" s="168">
        <v>340</v>
      </c>
      <c r="N23" s="532">
        <f t="shared" si="16"/>
        <v>4080</v>
      </c>
      <c r="O23" s="168" t="s">
        <v>406</v>
      </c>
      <c r="P23" s="137">
        <f t="shared" si="17"/>
        <v>340</v>
      </c>
      <c r="Q23" s="137">
        <f t="shared" si="18"/>
        <v>680</v>
      </c>
      <c r="R23" s="137">
        <f t="shared" si="19"/>
        <v>1020</v>
      </c>
      <c r="S23" s="137">
        <f t="shared" si="20"/>
        <v>1360</v>
      </c>
      <c r="T23" s="137">
        <f t="shared" si="21"/>
        <v>1700</v>
      </c>
      <c r="U23" s="137">
        <f t="shared" si="22"/>
        <v>2040</v>
      </c>
      <c r="V23" s="137">
        <f t="shared" si="23"/>
        <v>2380</v>
      </c>
      <c r="W23" s="137">
        <f t="shared" si="24"/>
        <v>2720</v>
      </c>
      <c r="X23" s="137">
        <f t="shared" si="25"/>
        <v>3060</v>
      </c>
      <c r="Y23" s="137">
        <f t="shared" si="26"/>
        <v>3400</v>
      </c>
      <c r="Z23" s="137">
        <f t="shared" si="27"/>
        <v>3740</v>
      </c>
      <c r="AA23" s="137">
        <f t="shared" si="28"/>
        <v>4080</v>
      </c>
    </row>
    <row r="24" spans="1:27" s="144" customFormat="1" ht="12.75">
      <c r="A24" s="584" t="s">
        <v>41</v>
      </c>
      <c r="B24" s="168">
        <f>5400/12</f>
        <v>450</v>
      </c>
      <c r="C24" s="168">
        <f aca="true" t="shared" si="29" ref="C24:M24">5400/12</f>
        <v>450</v>
      </c>
      <c r="D24" s="168">
        <v>350</v>
      </c>
      <c r="E24" s="168">
        <v>350</v>
      </c>
      <c r="F24" s="168">
        <f t="shared" si="29"/>
        <v>450</v>
      </c>
      <c r="G24" s="168">
        <f t="shared" si="29"/>
        <v>450</v>
      </c>
      <c r="H24" s="168">
        <f t="shared" si="29"/>
        <v>450</v>
      </c>
      <c r="I24" s="168">
        <f t="shared" si="29"/>
        <v>450</v>
      </c>
      <c r="J24" s="168">
        <f t="shared" si="29"/>
        <v>450</v>
      </c>
      <c r="K24" s="168">
        <f t="shared" si="29"/>
        <v>450</v>
      </c>
      <c r="L24" s="168">
        <f t="shared" si="29"/>
        <v>450</v>
      </c>
      <c r="M24" s="168">
        <f t="shared" si="29"/>
        <v>450</v>
      </c>
      <c r="N24" s="532">
        <f t="shared" si="16"/>
        <v>5200</v>
      </c>
      <c r="O24" s="168" t="s">
        <v>406</v>
      </c>
      <c r="P24" s="137">
        <f t="shared" si="17"/>
        <v>450</v>
      </c>
      <c r="Q24" s="137">
        <f t="shared" si="18"/>
        <v>900</v>
      </c>
      <c r="R24" s="137">
        <f t="shared" si="19"/>
        <v>1250</v>
      </c>
      <c r="S24" s="137">
        <f t="shared" si="20"/>
        <v>1600</v>
      </c>
      <c r="T24" s="137">
        <f t="shared" si="21"/>
        <v>2050</v>
      </c>
      <c r="U24" s="137">
        <f t="shared" si="22"/>
        <v>2500</v>
      </c>
      <c r="V24" s="137">
        <f t="shared" si="23"/>
        <v>2950</v>
      </c>
      <c r="W24" s="137">
        <f t="shared" si="24"/>
        <v>3400</v>
      </c>
      <c r="X24" s="137">
        <f t="shared" si="25"/>
        <v>3850</v>
      </c>
      <c r="Y24" s="137">
        <f t="shared" si="26"/>
        <v>4300</v>
      </c>
      <c r="Z24" s="137">
        <f t="shared" si="27"/>
        <v>4750</v>
      </c>
      <c r="AA24" s="137">
        <f t="shared" si="28"/>
        <v>5200</v>
      </c>
    </row>
    <row r="25" spans="1:27" s="144" customFormat="1" ht="12.75">
      <c r="A25" s="584" t="s">
        <v>244</v>
      </c>
      <c r="B25" s="168">
        <v>100</v>
      </c>
      <c r="C25" s="168">
        <v>100</v>
      </c>
      <c r="D25" s="168">
        <v>100</v>
      </c>
      <c r="E25" s="168">
        <v>100</v>
      </c>
      <c r="F25" s="168">
        <v>100</v>
      </c>
      <c r="G25" s="168">
        <v>100</v>
      </c>
      <c r="H25" s="168">
        <v>100</v>
      </c>
      <c r="I25" s="168">
        <v>100</v>
      </c>
      <c r="J25" s="168">
        <v>100</v>
      </c>
      <c r="K25" s="168">
        <v>100</v>
      </c>
      <c r="L25" s="168">
        <v>0</v>
      </c>
      <c r="M25" s="168">
        <v>0</v>
      </c>
      <c r="N25" s="532">
        <f t="shared" si="16"/>
        <v>1000</v>
      </c>
      <c r="O25" s="168" t="s">
        <v>408</v>
      </c>
      <c r="P25" s="137">
        <f t="shared" si="17"/>
        <v>100</v>
      </c>
      <c r="Q25" s="137">
        <f t="shared" si="18"/>
        <v>200</v>
      </c>
      <c r="R25" s="137">
        <f t="shared" si="19"/>
        <v>300</v>
      </c>
      <c r="S25" s="137">
        <f t="shared" si="20"/>
        <v>400</v>
      </c>
      <c r="T25" s="137">
        <f t="shared" si="21"/>
        <v>500</v>
      </c>
      <c r="U25" s="137">
        <f t="shared" si="22"/>
        <v>600</v>
      </c>
      <c r="V25" s="137">
        <f t="shared" si="23"/>
        <v>700</v>
      </c>
      <c r="W25" s="137">
        <f t="shared" si="24"/>
        <v>800</v>
      </c>
      <c r="X25" s="137">
        <f t="shared" si="25"/>
        <v>900</v>
      </c>
      <c r="Y25" s="137">
        <f t="shared" si="26"/>
        <v>1000</v>
      </c>
      <c r="Z25" s="137">
        <f t="shared" si="27"/>
        <v>1000</v>
      </c>
      <c r="AA25" s="137">
        <f t="shared" si="28"/>
        <v>1000</v>
      </c>
    </row>
    <row r="26" spans="1:27" s="144" customFormat="1" ht="12.75">
      <c r="A26" s="584" t="s">
        <v>112</v>
      </c>
      <c r="B26" s="168">
        <f>2100+815+5300</f>
        <v>8215</v>
      </c>
      <c r="C26" s="168">
        <f>815</f>
        <v>815</v>
      </c>
      <c r="D26" s="168">
        <f>815</f>
        <v>815</v>
      </c>
      <c r="E26" s="168">
        <v>0</v>
      </c>
      <c r="F26" s="168">
        <v>2500</v>
      </c>
      <c r="G26" s="144">
        <v>4100</v>
      </c>
      <c r="H26" s="168">
        <v>830</v>
      </c>
      <c r="I26" s="168">
        <v>830</v>
      </c>
      <c r="J26" s="168">
        <v>830</v>
      </c>
      <c r="K26" s="168">
        <v>830</v>
      </c>
      <c r="L26" s="168">
        <v>830</v>
      </c>
      <c r="M26" s="168">
        <f>830</f>
        <v>830</v>
      </c>
      <c r="N26" s="593">
        <f t="shared" si="16"/>
        <v>21425</v>
      </c>
      <c r="O26" s="168"/>
      <c r="P26" s="137">
        <f t="shared" si="17"/>
        <v>8215</v>
      </c>
      <c r="Q26" s="137">
        <f t="shared" si="18"/>
        <v>9030</v>
      </c>
      <c r="R26" s="137">
        <f t="shared" si="19"/>
        <v>9845</v>
      </c>
      <c r="S26" s="137">
        <f t="shared" si="20"/>
        <v>9845</v>
      </c>
      <c r="T26" s="137">
        <f>SUM(B26:F26)</f>
        <v>12345</v>
      </c>
      <c r="U26" s="137">
        <f>SUM(B26:F26)</f>
        <v>12345</v>
      </c>
      <c r="V26" s="137">
        <f t="shared" si="23"/>
        <v>17275</v>
      </c>
      <c r="W26" s="137">
        <f t="shared" si="24"/>
        <v>18105</v>
      </c>
      <c r="X26" s="137">
        <f t="shared" si="25"/>
        <v>18935</v>
      </c>
      <c r="Y26" s="137">
        <f t="shared" si="26"/>
        <v>19765</v>
      </c>
      <c r="Z26" s="137">
        <f t="shared" si="27"/>
        <v>20595</v>
      </c>
      <c r="AA26" s="137">
        <f t="shared" si="28"/>
        <v>21425</v>
      </c>
    </row>
    <row r="27" spans="1:27" s="144" customFormat="1" ht="12.75">
      <c r="A27" s="137" t="s">
        <v>43</v>
      </c>
      <c r="B27" s="168">
        <v>3295</v>
      </c>
      <c r="C27" s="168" t="s">
        <v>129</v>
      </c>
      <c r="D27" s="168">
        <v>0</v>
      </c>
      <c r="E27" s="168">
        <v>3295</v>
      </c>
      <c r="F27" s="168" t="s">
        <v>129</v>
      </c>
      <c r="G27" s="168">
        <v>0</v>
      </c>
      <c r="H27" s="168">
        <v>3295</v>
      </c>
      <c r="I27" s="168" t="s">
        <v>129</v>
      </c>
      <c r="J27" s="168">
        <v>0</v>
      </c>
      <c r="K27" s="168">
        <v>3295</v>
      </c>
      <c r="L27" s="168" t="s">
        <v>129</v>
      </c>
      <c r="M27" s="168">
        <v>0</v>
      </c>
      <c r="N27" s="532">
        <f>SUM(B27:M27)</f>
        <v>13180</v>
      </c>
      <c r="O27" s="168" t="s">
        <v>400</v>
      </c>
      <c r="P27" s="137">
        <f t="shared" si="17"/>
        <v>3295</v>
      </c>
      <c r="Q27" s="137">
        <f t="shared" si="18"/>
        <v>3295</v>
      </c>
      <c r="R27" s="137">
        <f t="shared" si="19"/>
        <v>3295</v>
      </c>
      <c r="S27" s="137">
        <f t="shared" si="20"/>
        <v>6590</v>
      </c>
      <c r="T27" s="137">
        <f t="shared" si="21"/>
        <v>6590</v>
      </c>
      <c r="U27" s="137">
        <f t="shared" si="22"/>
        <v>6590</v>
      </c>
      <c r="V27" s="137">
        <f t="shared" si="23"/>
        <v>9885</v>
      </c>
      <c r="W27" s="137">
        <f t="shared" si="24"/>
        <v>9885</v>
      </c>
      <c r="X27" s="137">
        <f t="shared" si="25"/>
        <v>9885</v>
      </c>
      <c r="Y27" s="137">
        <f t="shared" si="26"/>
        <v>13180</v>
      </c>
      <c r="Z27" s="137">
        <f t="shared" si="27"/>
        <v>13180</v>
      </c>
      <c r="AA27" s="137">
        <f t="shared" si="28"/>
        <v>13180</v>
      </c>
    </row>
    <row r="28" spans="1:27" s="144" customFormat="1" ht="12.75">
      <c r="A28" s="137" t="s">
        <v>409</v>
      </c>
      <c r="B28" s="168">
        <v>550</v>
      </c>
      <c r="C28" s="168">
        <v>550</v>
      </c>
      <c r="D28" s="168">
        <v>550</v>
      </c>
      <c r="E28" s="168">
        <v>550</v>
      </c>
      <c r="F28" s="168">
        <v>550</v>
      </c>
      <c r="G28" s="168">
        <v>550</v>
      </c>
      <c r="H28" s="168">
        <v>550</v>
      </c>
      <c r="I28" s="168">
        <v>550</v>
      </c>
      <c r="J28" s="168">
        <v>550</v>
      </c>
      <c r="K28" s="168">
        <v>550</v>
      </c>
      <c r="L28" s="168">
        <v>550</v>
      </c>
      <c r="M28" s="168">
        <v>550</v>
      </c>
      <c r="N28" s="532">
        <f t="shared" si="16"/>
        <v>6600</v>
      </c>
      <c r="O28" s="634" t="s">
        <v>456</v>
      </c>
      <c r="P28" s="137">
        <f t="shared" si="17"/>
        <v>550</v>
      </c>
      <c r="Q28" s="137">
        <f t="shared" si="18"/>
        <v>1100</v>
      </c>
      <c r="R28" s="137">
        <f t="shared" si="19"/>
        <v>1650</v>
      </c>
      <c r="S28" s="137">
        <f t="shared" si="20"/>
        <v>2200</v>
      </c>
      <c r="T28" s="137">
        <f t="shared" si="21"/>
        <v>2750</v>
      </c>
      <c r="U28" s="137">
        <f t="shared" si="22"/>
        <v>3300</v>
      </c>
      <c r="V28" s="137">
        <f t="shared" si="23"/>
        <v>3850</v>
      </c>
      <c r="W28" s="137">
        <f t="shared" si="24"/>
        <v>4400</v>
      </c>
      <c r="X28" s="137">
        <f t="shared" si="25"/>
        <v>4950</v>
      </c>
      <c r="Y28" s="137">
        <f t="shared" si="26"/>
        <v>5500</v>
      </c>
      <c r="Z28" s="137">
        <f t="shared" si="27"/>
        <v>6050</v>
      </c>
      <c r="AA28" s="137">
        <f t="shared" si="28"/>
        <v>6600</v>
      </c>
    </row>
    <row r="29" spans="1:27" s="144" customFormat="1" ht="12.75">
      <c r="A29" s="137" t="s">
        <v>47</v>
      </c>
      <c r="B29" s="168">
        <v>0</v>
      </c>
      <c r="C29" s="168">
        <v>0</v>
      </c>
      <c r="D29" s="168">
        <v>0</v>
      </c>
      <c r="E29" s="168">
        <v>0</v>
      </c>
      <c r="F29" s="168">
        <v>625</v>
      </c>
      <c r="G29" s="168">
        <v>0</v>
      </c>
      <c r="H29" s="168">
        <v>250</v>
      </c>
      <c r="I29" s="594">
        <v>460</v>
      </c>
      <c r="J29" s="168">
        <v>180</v>
      </c>
      <c r="K29" s="168">
        <v>0</v>
      </c>
      <c r="L29" s="168">
        <v>0</v>
      </c>
      <c r="M29" s="168">
        <v>0</v>
      </c>
      <c r="N29" s="532">
        <f t="shared" si="16"/>
        <v>1515</v>
      </c>
      <c r="O29" s="168"/>
      <c r="P29" s="137">
        <f t="shared" si="17"/>
        <v>0</v>
      </c>
      <c r="Q29" s="137">
        <f t="shared" si="18"/>
        <v>0</v>
      </c>
      <c r="R29" s="137">
        <f t="shared" si="19"/>
        <v>0</v>
      </c>
      <c r="S29" s="137">
        <f t="shared" si="20"/>
        <v>0</v>
      </c>
      <c r="T29" s="137">
        <f t="shared" si="21"/>
        <v>625</v>
      </c>
      <c r="U29" s="137">
        <f t="shared" si="22"/>
        <v>625</v>
      </c>
      <c r="V29" s="137">
        <f t="shared" si="23"/>
        <v>875</v>
      </c>
      <c r="W29" s="137">
        <f t="shared" si="24"/>
        <v>1335</v>
      </c>
      <c r="X29" s="137">
        <f t="shared" si="25"/>
        <v>1515</v>
      </c>
      <c r="Y29" s="137">
        <f t="shared" si="26"/>
        <v>1515</v>
      </c>
      <c r="Z29" s="137">
        <f t="shared" si="27"/>
        <v>1515</v>
      </c>
      <c r="AA29" s="137">
        <f t="shared" si="28"/>
        <v>1515</v>
      </c>
    </row>
    <row r="30" spans="1:27" s="144" customFormat="1" ht="12.75">
      <c r="A30" s="137" t="s">
        <v>46</v>
      </c>
      <c r="B30" s="168">
        <v>0</v>
      </c>
      <c r="C30" s="168">
        <v>0</v>
      </c>
      <c r="D30" s="168">
        <v>0</v>
      </c>
      <c r="E30" s="168">
        <v>0</v>
      </c>
      <c r="F30" s="168">
        <v>20</v>
      </c>
      <c r="G30" s="168">
        <v>240</v>
      </c>
      <c r="H30" s="168">
        <v>300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532">
        <f t="shared" si="16"/>
        <v>560</v>
      </c>
      <c r="O30" s="168"/>
      <c r="P30" s="137">
        <f t="shared" si="17"/>
        <v>0</v>
      </c>
      <c r="Q30" s="137">
        <f t="shared" si="18"/>
        <v>0</v>
      </c>
      <c r="R30" s="137">
        <f t="shared" si="19"/>
        <v>0</v>
      </c>
      <c r="S30" s="137">
        <f t="shared" si="20"/>
        <v>0</v>
      </c>
      <c r="T30" s="137">
        <f t="shared" si="21"/>
        <v>20</v>
      </c>
      <c r="U30" s="137">
        <f t="shared" si="22"/>
        <v>260</v>
      </c>
      <c r="V30" s="137">
        <f t="shared" si="23"/>
        <v>560</v>
      </c>
      <c r="W30" s="137">
        <f t="shared" si="24"/>
        <v>560</v>
      </c>
      <c r="X30" s="137">
        <f t="shared" si="25"/>
        <v>560</v>
      </c>
      <c r="Y30" s="137">
        <f t="shared" si="26"/>
        <v>560</v>
      </c>
      <c r="Z30" s="137">
        <f t="shared" si="27"/>
        <v>560</v>
      </c>
      <c r="AA30" s="137">
        <f t="shared" si="28"/>
        <v>560</v>
      </c>
    </row>
    <row r="31" spans="1:27" s="144" customFormat="1" ht="13.5" customHeight="1">
      <c r="A31" s="137" t="s">
        <v>204</v>
      </c>
      <c r="B31" s="168">
        <v>10</v>
      </c>
      <c r="C31" s="168">
        <v>300</v>
      </c>
      <c r="D31" s="168">
        <v>20</v>
      </c>
      <c r="E31" s="168">
        <v>10</v>
      </c>
      <c r="F31" s="168">
        <v>10</v>
      </c>
      <c r="G31" s="168">
        <v>40</v>
      </c>
      <c r="H31" s="168">
        <v>10</v>
      </c>
      <c r="I31" s="168">
        <v>20</v>
      </c>
      <c r="J31" s="168">
        <v>10</v>
      </c>
      <c r="K31" s="168">
        <v>20</v>
      </c>
      <c r="L31" s="168">
        <v>10</v>
      </c>
      <c r="M31" s="168">
        <v>40</v>
      </c>
      <c r="N31" s="532">
        <f t="shared" si="16"/>
        <v>500</v>
      </c>
      <c r="O31" s="168" t="s">
        <v>411</v>
      </c>
      <c r="P31" s="137">
        <f t="shared" si="17"/>
        <v>10</v>
      </c>
      <c r="Q31" s="137">
        <f t="shared" si="18"/>
        <v>310</v>
      </c>
      <c r="R31" s="137">
        <f t="shared" si="19"/>
        <v>330</v>
      </c>
      <c r="S31" s="137">
        <f t="shared" si="20"/>
        <v>340</v>
      </c>
      <c r="T31" s="137">
        <f t="shared" si="21"/>
        <v>350</v>
      </c>
      <c r="U31" s="137">
        <f t="shared" si="22"/>
        <v>390</v>
      </c>
      <c r="V31" s="137">
        <f t="shared" si="23"/>
        <v>400</v>
      </c>
      <c r="W31" s="137">
        <f t="shared" si="24"/>
        <v>420</v>
      </c>
      <c r="X31" s="137">
        <f t="shared" si="25"/>
        <v>430</v>
      </c>
      <c r="Y31" s="137">
        <f t="shared" si="26"/>
        <v>450</v>
      </c>
      <c r="Z31" s="137">
        <f t="shared" si="27"/>
        <v>460</v>
      </c>
      <c r="AA31" s="137">
        <f t="shared" si="28"/>
        <v>500</v>
      </c>
    </row>
    <row r="32" spans="1:27" s="144" customFormat="1" ht="25.5">
      <c r="A32" s="137" t="s">
        <v>51</v>
      </c>
      <c r="B32" s="168">
        <v>1100</v>
      </c>
      <c r="C32" s="168">
        <v>1100</v>
      </c>
      <c r="D32" s="168">
        <v>1100</v>
      </c>
      <c r="E32" s="168">
        <v>1100</v>
      </c>
      <c r="F32" s="168">
        <v>1100</v>
      </c>
      <c r="G32" s="168">
        <v>1100</v>
      </c>
      <c r="H32" s="168">
        <v>1100</v>
      </c>
      <c r="I32" s="168">
        <v>1100</v>
      </c>
      <c r="J32" s="168">
        <v>1100</v>
      </c>
      <c r="K32" s="168">
        <v>1100</v>
      </c>
      <c r="L32" s="168">
        <v>1100</v>
      </c>
      <c r="M32" s="168">
        <v>1100</v>
      </c>
      <c r="N32" s="532">
        <f t="shared" si="16"/>
        <v>13200</v>
      </c>
      <c r="O32" s="168" t="s">
        <v>471</v>
      </c>
      <c r="P32" s="137">
        <f t="shared" si="17"/>
        <v>1100</v>
      </c>
      <c r="Q32" s="137">
        <f t="shared" si="18"/>
        <v>2200</v>
      </c>
      <c r="R32" s="137">
        <f t="shared" si="19"/>
        <v>3300</v>
      </c>
      <c r="S32" s="137">
        <f t="shared" si="20"/>
        <v>4400</v>
      </c>
      <c r="T32" s="137">
        <f t="shared" si="21"/>
        <v>5500</v>
      </c>
      <c r="U32" s="137">
        <f t="shared" si="22"/>
        <v>6600</v>
      </c>
      <c r="V32" s="137">
        <f t="shared" si="23"/>
        <v>7700</v>
      </c>
      <c r="W32" s="137">
        <f t="shared" si="24"/>
        <v>8800</v>
      </c>
      <c r="X32" s="137">
        <f t="shared" si="25"/>
        <v>9900</v>
      </c>
      <c r="Y32" s="137">
        <f t="shared" si="26"/>
        <v>11000</v>
      </c>
      <c r="Z32" s="137">
        <f t="shared" si="27"/>
        <v>12100</v>
      </c>
      <c r="AA32" s="137">
        <f t="shared" si="28"/>
        <v>13200</v>
      </c>
    </row>
    <row r="33" spans="1:27" s="144" customFormat="1" ht="12.75">
      <c r="A33" s="137" t="s">
        <v>166</v>
      </c>
      <c r="B33" s="168">
        <v>20</v>
      </c>
      <c r="C33" s="168">
        <v>120</v>
      </c>
      <c r="D33" s="168">
        <v>320</v>
      </c>
      <c r="E33" s="168">
        <v>420</v>
      </c>
      <c r="F33" s="168">
        <v>720</v>
      </c>
      <c r="G33" s="168">
        <v>420</v>
      </c>
      <c r="H33" s="168">
        <v>520</v>
      </c>
      <c r="I33" s="168">
        <v>620</v>
      </c>
      <c r="J33" s="168">
        <v>420</v>
      </c>
      <c r="K33" s="168">
        <v>520</v>
      </c>
      <c r="L33" s="168">
        <v>620</v>
      </c>
      <c r="M33" s="168">
        <v>720</v>
      </c>
      <c r="N33" s="532">
        <f t="shared" si="16"/>
        <v>5440</v>
      </c>
      <c r="O33" s="168" t="s">
        <v>470</v>
      </c>
      <c r="P33" s="137">
        <f t="shared" si="17"/>
        <v>20</v>
      </c>
      <c r="Q33" s="137">
        <f t="shared" si="18"/>
        <v>140</v>
      </c>
      <c r="R33" s="137">
        <f t="shared" si="19"/>
        <v>460</v>
      </c>
      <c r="S33" s="137">
        <f t="shared" si="20"/>
        <v>880</v>
      </c>
      <c r="T33" s="137">
        <f t="shared" si="21"/>
        <v>1600</v>
      </c>
      <c r="U33" s="137">
        <f t="shared" si="22"/>
        <v>2020</v>
      </c>
      <c r="V33" s="137">
        <f t="shared" si="23"/>
        <v>2540</v>
      </c>
      <c r="W33" s="137">
        <f t="shared" si="24"/>
        <v>3160</v>
      </c>
      <c r="X33" s="137">
        <f t="shared" si="25"/>
        <v>3580</v>
      </c>
      <c r="Y33" s="137">
        <f t="shared" si="26"/>
        <v>4100</v>
      </c>
      <c r="Z33" s="137">
        <f t="shared" si="27"/>
        <v>4720</v>
      </c>
      <c r="AA33" s="137">
        <f t="shared" si="28"/>
        <v>5440</v>
      </c>
    </row>
    <row r="34" spans="1:27" s="144" customFormat="1" ht="12.75">
      <c r="A34" s="137" t="s">
        <v>38</v>
      </c>
      <c r="B34" s="168">
        <v>0</v>
      </c>
      <c r="C34" s="168">
        <v>0</v>
      </c>
      <c r="D34" s="168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532">
        <f t="shared" si="16"/>
        <v>0</v>
      </c>
      <c r="O34" s="168"/>
      <c r="P34" s="137">
        <f t="shared" si="17"/>
        <v>0</v>
      </c>
      <c r="Q34" s="137">
        <f t="shared" si="18"/>
        <v>0</v>
      </c>
      <c r="R34" s="137">
        <f t="shared" si="19"/>
        <v>0</v>
      </c>
      <c r="S34" s="137">
        <f t="shared" si="20"/>
        <v>0</v>
      </c>
      <c r="T34" s="137">
        <f t="shared" si="21"/>
        <v>0</v>
      </c>
      <c r="U34" s="137">
        <f t="shared" si="22"/>
        <v>0</v>
      </c>
      <c r="V34" s="137">
        <f t="shared" si="23"/>
        <v>0</v>
      </c>
      <c r="W34" s="137">
        <f t="shared" si="24"/>
        <v>0</v>
      </c>
      <c r="X34" s="137">
        <f t="shared" si="25"/>
        <v>0</v>
      </c>
      <c r="Y34" s="137">
        <f t="shared" si="26"/>
        <v>0</v>
      </c>
      <c r="Z34" s="137">
        <f t="shared" si="27"/>
        <v>0</v>
      </c>
      <c r="AA34" s="137">
        <f t="shared" si="28"/>
        <v>0</v>
      </c>
    </row>
    <row r="35" spans="1:27" s="144" customFormat="1" ht="12.75">
      <c r="A35" s="137" t="s">
        <v>176</v>
      </c>
      <c r="B35" s="168">
        <v>3100</v>
      </c>
      <c r="C35" s="168">
        <v>3100</v>
      </c>
      <c r="D35" s="168">
        <v>3100</v>
      </c>
      <c r="E35" s="168">
        <v>3170</v>
      </c>
      <c r="F35" s="168">
        <v>3170</v>
      </c>
      <c r="G35" s="168">
        <v>3170</v>
      </c>
      <c r="H35" s="168">
        <v>3170</v>
      </c>
      <c r="I35" s="168">
        <v>3170</v>
      </c>
      <c r="J35" s="168">
        <v>3170</v>
      </c>
      <c r="K35" s="168">
        <v>3170</v>
      </c>
      <c r="L35" s="168">
        <v>3170</v>
      </c>
      <c r="M35" s="168">
        <v>3170</v>
      </c>
      <c r="N35" s="532">
        <f t="shared" si="16"/>
        <v>37830</v>
      </c>
      <c r="O35" s="168" t="s">
        <v>413</v>
      </c>
      <c r="P35" s="137">
        <f>B35</f>
        <v>3100</v>
      </c>
      <c r="Q35" s="137">
        <f>SUM(B35:C35)</f>
        <v>6200</v>
      </c>
      <c r="R35" s="137">
        <f>SUM(B35:D35)</f>
        <v>9300</v>
      </c>
      <c r="S35" s="137">
        <f>SUM(B35:E35)</f>
        <v>12470</v>
      </c>
      <c r="T35" s="137">
        <f>SUM(B35:F35)</f>
        <v>15640</v>
      </c>
      <c r="U35" s="137">
        <f>SUM(B35:G35)</f>
        <v>18810</v>
      </c>
      <c r="V35" s="137">
        <f>SUM(B35:H35)</f>
        <v>21980</v>
      </c>
      <c r="W35" s="137">
        <f>SUM(B35:I35)</f>
        <v>25150</v>
      </c>
      <c r="X35" s="137">
        <f>SUM(B35:J35)</f>
        <v>28320</v>
      </c>
      <c r="Y35" s="137">
        <f>SUM(B35:K35)</f>
        <v>31490</v>
      </c>
      <c r="Z35" s="137">
        <f>SUM(B35:L35)</f>
        <v>34660</v>
      </c>
      <c r="AA35" s="137">
        <f>SUM(B35:M35)</f>
        <v>37830</v>
      </c>
    </row>
    <row r="36" spans="1:27" s="144" customFormat="1" ht="12.75" customHeight="1">
      <c r="A36" s="137" t="s">
        <v>451</v>
      </c>
      <c r="B36" s="585">
        <v>500</v>
      </c>
      <c r="C36" s="585">
        <v>5400</v>
      </c>
      <c r="D36" s="585">
        <v>9460</v>
      </c>
      <c r="E36" s="585">
        <v>500</v>
      </c>
      <c r="F36" s="585" t="s">
        <v>129</v>
      </c>
      <c r="G36" s="585">
        <v>500</v>
      </c>
      <c r="H36" s="585" t="s">
        <v>129</v>
      </c>
      <c r="I36" s="585">
        <v>500</v>
      </c>
      <c r="J36" s="585">
        <v>0</v>
      </c>
      <c r="K36" s="585">
        <v>0</v>
      </c>
      <c r="L36" s="585">
        <v>0</v>
      </c>
      <c r="M36" s="585">
        <v>0</v>
      </c>
      <c r="N36" s="532">
        <f>SUM(B36:M36)</f>
        <v>16860</v>
      </c>
      <c r="O36" s="168" t="s">
        <v>414</v>
      </c>
      <c r="P36" s="137">
        <f t="shared" si="17"/>
        <v>500</v>
      </c>
      <c r="Q36" s="137">
        <f t="shared" si="18"/>
        <v>5900</v>
      </c>
      <c r="R36" s="137">
        <f t="shared" si="19"/>
        <v>15360</v>
      </c>
      <c r="S36" s="137">
        <f t="shared" si="20"/>
        <v>15860</v>
      </c>
      <c r="T36" s="137">
        <f t="shared" si="21"/>
        <v>15860</v>
      </c>
      <c r="U36" s="137">
        <f t="shared" si="22"/>
        <v>16360</v>
      </c>
      <c r="V36" s="137">
        <f t="shared" si="23"/>
        <v>16360</v>
      </c>
      <c r="W36" s="137">
        <f t="shared" si="24"/>
        <v>16860</v>
      </c>
      <c r="X36" s="137">
        <f t="shared" si="25"/>
        <v>16860</v>
      </c>
      <c r="Y36" s="137">
        <f t="shared" si="26"/>
        <v>16860</v>
      </c>
      <c r="Z36" s="137">
        <f t="shared" si="27"/>
        <v>16860</v>
      </c>
      <c r="AA36" s="137">
        <f t="shared" si="28"/>
        <v>16860</v>
      </c>
    </row>
    <row r="37" spans="1:27" s="144" customFormat="1" ht="12.75">
      <c r="A37" s="137" t="s">
        <v>155</v>
      </c>
      <c r="B37" s="585">
        <v>460</v>
      </c>
      <c r="C37" s="585">
        <v>0</v>
      </c>
      <c r="D37" s="585">
        <v>0</v>
      </c>
      <c r="E37" s="585">
        <v>460</v>
      </c>
      <c r="F37" s="585">
        <v>0</v>
      </c>
      <c r="G37" s="585">
        <v>0</v>
      </c>
      <c r="H37" s="585">
        <v>460</v>
      </c>
      <c r="I37" s="585">
        <v>0</v>
      </c>
      <c r="J37" s="585">
        <v>0</v>
      </c>
      <c r="K37" s="585">
        <v>460</v>
      </c>
      <c r="L37" s="585">
        <v>0</v>
      </c>
      <c r="M37" s="585">
        <v>0</v>
      </c>
      <c r="N37" s="532">
        <f>SUM(B37:M37)</f>
        <v>1840</v>
      </c>
      <c r="O37" s="168" t="s">
        <v>410</v>
      </c>
      <c r="P37" s="137">
        <f>B37</f>
        <v>460</v>
      </c>
      <c r="Q37" s="137">
        <f>SUM(B37:C37)</f>
        <v>460</v>
      </c>
      <c r="R37" s="137">
        <f>SUM(B37:D37)</f>
        <v>460</v>
      </c>
      <c r="S37" s="137">
        <f>SUM(B37:E37)</f>
        <v>920</v>
      </c>
      <c r="T37" s="137">
        <f>SUM(B37:F37)</f>
        <v>920</v>
      </c>
      <c r="U37" s="137">
        <f>SUM(B37:G37)</f>
        <v>920</v>
      </c>
      <c r="V37" s="137">
        <f>SUM(B37:H37)</f>
        <v>1380</v>
      </c>
      <c r="W37" s="137">
        <f>SUM(B37:I37)</f>
        <v>1380</v>
      </c>
      <c r="X37" s="137">
        <f>SUM(B37:J37)</f>
        <v>1380</v>
      </c>
      <c r="Y37" s="137">
        <f>SUM(B37:K37)</f>
        <v>1840</v>
      </c>
      <c r="Z37" s="137">
        <f>SUM(B37:L37)</f>
        <v>1840</v>
      </c>
      <c r="AA37" s="137">
        <f>SUM(B37:M37)</f>
        <v>1840</v>
      </c>
    </row>
    <row r="38" spans="1:27" s="144" customFormat="1" ht="12.75">
      <c r="A38" s="137" t="s">
        <v>53</v>
      </c>
      <c r="B38" s="585">
        <f>1800/12</f>
        <v>150</v>
      </c>
      <c r="C38" s="585">
        <f aca="true" t="shared" si="30" ref="C38:L38">1800/12</f>
        <v>150</v>
      </c>
      <c r="D38" s="585">
        <f t="shared" si="30"/>
        <v>150</v>
      </c>
      <c r="E38" s="585">
        <f t="shared" si="30"/>
        <v>150</v>
      </c>
      <c r="F38" s="585">
        <f t="shared" si="30"/>
        <v>150</v>
      </c>
      <c r="G38" s="585">
        <f t="shared" si="30"/>
        <v>150</v>
      </c>
      <c r="H38" s="585">
        <f t="shared" si="30"/>
        <v>150</v>
      </c>
      <c r="I38" s="585">
        <f t="shared" si="30"/>
        <v>150</v>
      </c>
      <c r="J38" s="585">
        <f t="shared" si="30"/>
        <v>150</v>
      </c>
      <c r="K38" s="585">
        <f t="shared" si="30"/>
        <v>150</v>
      </c>
      <c r="L38" s="585">
        <f t="shared" si="30"/>
        <v>150</v>
      </c>
      <c r="M38" s="585">
        <v>350</v>
      </c>
      <c r="N38" s="532">
        <f>SUM(B38:M38)</f>
        <v>2000</v>
      </c>
      <c r="O38" s="168"/>
      <c r="P38" s="137">
        <f t="shared" si="17"/>
        <v>150</v>
      </c>
      <c r="Q38" s="137">
        <f t="shared" si="18"/>
        <v>300</v>
      </c>
      <c r="R38" s="137">
        <f t="shared" si="19"/>
        <v>450</v>
      </c>
      <c r="S38" s="137">
        <f t="shared" si="20"/>
        <v>600</v>
      </c>
      <c r="T38" s="137">
        <f t="shared" si="21"/>
        <v>750</v>
      </c>
      <c r="U38" s="137">
        <f t="shared" si="22"/>
        <v>900</v>
      </c>
      <c r="V38" s="137">
        <f t="shared" si="23"/>
        <v>1050</v>
      </c>
      <c r="W38" s="137">
        <f t="shared" si="24"/>
        <v>1200</v>
      </c>
      <c r="X38" s="137">
        <f t="shared" si="25"/>
        <v>1350</v>
      </c>
      <c r="Y38" s="137">
        <f t="shared" si="26"/>
        <v>1500</v>
      </c>
      <c r="Z38" s="137">
        <f t="shared" si="27"/>
        <v>1650</v>
      </c>
      <c r="AA38" s="137">
        <f t="shared" si="28"/>
        <v>2000</v>
      </c>
    </row>
    <row r="39" spans="1:27" s="144" customFormat="1" ht="12.75">
      <c r="A39" s="137" t="s">
        <v>55</v>
      </c>
      <c r="B39" s="585">
        <v>20</v>
      </c>
      <c r="C39" s="585"/>
      <c r="D39" s="585">
        <v>20</v>
      </c>
      <c r="E39" s="585" t="s">
        <v>129</v>
      </c>
      <c r="F39" s="585">
        <v>20</v>
      </c>
      <c r="G39" s="585"/>
      <c r="H39" s="585">
        <v>20</v>
      </c>
      <c r="I39" s="585"/>
      <c r="J39" s="585">
        <v>20</v>
      </c>
      <c r="K39" s="585"/>
      <c r="L39" s="585">
        <v>20</v>
      </c>
      <c r="M39" s="585"/>
      <c r="N39" s="532">
        <f>SUM(B39:M39)</f>
        <v>120</v>
      </c>
      <c r="O39" s="168"/>
      <c r="P39" s="137">
        <f>B39</f>
        <v>20</v>
      </c>
      <c r="Q39" s="137">
        <f>SUM(B39:C39)</f>
        <v>20</v>
      </c>
      <c r="R39" s="137">
        <f>SUM(B39:D39)</f>
        <v>40</v>
      </c>
      <c r="S39" s="137">
        <f>SUM(B39:E39)</f>
        <v>40</v>
      </c>
      <c r="T39" s="137">
        <f>SUM(B39:F39)</f>
        <v>60</v>
      </c>
      <c r="U39" s="137">
        <f>SUM(B39:G39)</f>
        <v>60</v>
      </c>
      <c r="V39" s="137">
        <f>SUM(B39:H39)</f>
        <v>80</v>
      </c>
      <c r="W39" s="137">
        <f>SUM(B39:I39)</f>
        <v>80</v>
      </c>
      <c r="X39" s="137">
        <f>SUM(B39:J39)</f>
        <v>100</v>
      </c>
      <c r="Y39" s="137">
        <f>SUM(B39:K39)</f>
        <v>100</v>
      </c>
      <c r="Z39" s="137">
        <f>SUM(B39:L39)</f>
        <v>120</v>
      </c>
      <c r="AA39" s="137">
        <f>SUM(B39:M39)</f>
        <v>120</v>
      </c>
    </row>
    <row r="40" spans="1:27" s="144" customFormat="1" ht="25.5">
      <c r="A40" s="137" t="s">
        <v>54</v>
      </c>
      <c r="B40" s="585">
        <v>0</v>
      </c>
      <c r="C40" s="585">
        <v>0</v>
      </c>
      <c r="D40" s="585">
        <v>0</v>
      </c>
      <c r="E40" s="585">
        <v>0</v>
      </c>
      <c r="F40" s="585">
        <v>0</v>
      </c>
      <c r="G40" s="585">
        <v>0</v>
      </c>
      <c r="H40" s="585">
        <v>0</v>
      </c>
      <c r="I40" s="585">
        <v>0</v>
      </c>
      <c r="J40" s="585">
        <v>0</v>
      </c>
      <c r="K40" s="585">
        <v>0</v>
      </c>
      <c r="L40" s="585">
        <v>0</v>
      </c>
      <c r="M40" s="585">
        <v>0</v>
      </c>
      <c r="N40" s="532">
        <f t="shared" si="16"/>
        <v>0</v>
      </c>
      <c r="O40" s="168" t="s">
        <v>452</v>
      </c>
      <c r="P40" s="137">
        <f t="shared" si="17"/>
        <v>0</v>
      </c>
      <c r="Q40" s="137">
        <f t="shared" si="18"/>
        <v>0</v>
      </c>
      <c r="R40" s="137">
        <f t="shared" si="19"/>
        <v>0</v>
      </c>
      <c r="S40" s="137">
        <f t="shared" si="20"/>
        <v>0</v>
      </c>
      <c r="T40" s="137">
        <f t="shared" si="21"/>
        <v>0</v>
      </c>
      <c r="U40" s="137">
        <f t="shared" si="22"/>
        <v>0</v>
      </c>
      <c r="V40" s="137">
        <f t="shared" si="23"/>
        <v>0</v>
      </c>
      <c r="W40" s="137">
        <f t="shared" si="24"/>
        <v>0</v>
      </c>
      <c r="X40" s="137">
        <f t="shared" si="25"/>
        <v>0</v>
      </c>
      <c r="Y40" s="137">
        <f t="shared" si="26"/>
        <v>0</v>
      </c>
      <c r="Z40" s="137">
        <f t="shared" si="27"/>
        <v>0</v>
      </c>
      <c r="AA40" s="137">
        <f t="shared" si="28"/>
        <v>0</v>
      </c>
    </row>
    <row r="41" spans="1:27" s="144" customFormat="1" ht="12.75">
      <c r="A41" s="137" t="s">
        <v>95</v>
      </c>
      <c r="B41" s="585">
        <f>'[6]admin'!B7</f>
        <v>19056.571405333332</v>
      </c>
      <c r="C41" s="585">
        <f>'[6]admin'!C7</f>
        <v>19056.571405333332</v>
      </c>
      <c r="D41" s="585">
        <f>'[6]admin'!D7</f>
        <v>19056.571405333332</v>
      </c>
      <c r="E41" s="585">
        <f>'[6]admin'!E7</f>
        <v>19056.571405333332</v>
      </c>
      <c r="F41" s="585">
        <f>'[6]admin'!F7</f>
        <v>19056.571405333332</v>
      </c>
      <c r="G41" s="585">
        <f>'[6]admin'!G7</f>
        <v>19886.571405333332</v>
      </c>
      <c r="H41" s="585">
        <f>'[6]admin'!H7</f>
        <v>19886.571405333332</v>
      </c>
      <c r="I41" s="585">
        <f>'[6]admin'!I7</f>
        <v>19886.571405333332</v>
      </c>
      <c r="J41" s="585">
        <f>'[6]admin'!J7</f>
        <v>19886.571405333332</v>
      </c>
      <c r="K41" s="585">
        <f>'[6]admin'!K7</f>
        <v>19506.571405333332</v>
      </c>
      <c r="L41" s="585">
        <f>'[6]admin'!L7</f>
        <v>19506.571405333332</v>
      </c>
      <c r="M41" s="585">
        <f>'[6]admin'!M7</f>
        <v>19506.571405333332</v>
      </c>
      <c r="N41" s="539">
        <f t="shared" si="16"/>
        <v>233348.85686399994</v>
      </c>
      <c r="O41" s="168" t="s">
        <v>175</v>
      </c>
      <c r="P41" s="137">
        <f t="shared" si="17"/>
        <v>19056.571405333332</v>
      </c>
      <c r="Q41" s="137">
        <f t="shared" si="18"/>
        <v>38113.142810666664</v>
      </c>
      <c r="R41" s="137">
        <f t="shared" si="19"/>
        <v>57169.71421599999</v>
      </c>
      <c r="S41" s="137">
        <f t="shared" si="20"/>
        <v>76226.28562133333</v>
      </c>
      <c r="T41" s="137">
        <f t="shared" si="21"/>
        <v>95282.85702666666</v>
      </c>
      <c r="U41" s="137">
        <f t="shared" si="22"/>
        <v>115169.428432</v>
      </c>
      <c r="V41" s="137">
        <f t="shared" si="23"/>
        <v>135055.99983733334</v>
      </c>
      <c r="W41" s="137">
        <f t="shared" si="24"/>
        <v>154942.57124266666</v>
      </c>
      <c r="X41" s="137">
        <f t="shared" si="25"/>
        <v>174829.14264799998</v>
      </c>
      <c r="Y41" s="137">
        <f t="shared" si="26"/>
        <v>194335.7140533333</v>
      </c>
      <c r="Z41" s="137">
        <f t="shared" si="27"/>
        <v>213842.28545866662</v>
      </c>
      <c r="AA41" s="137">
        <f t="shared" si="28"/>
        <v>233348.85686399994</v>
      </c>
    </row>
    <row r="42" spans="1:27" s="144" customFormat="1" ht="12.75">
      <c r="A42" s="137" t="s">
        <v>18</v>
      </c>
      <c r="B42" s="585">
        <f>'[3]admin'!B8</f>
        <v>15</v>
      </c>
      <c r="C42" s="585">
        <f>'[3]admin'!C8</f>
        <v>15</v>
      </c>
      <c r="D42" s="585">
        <f>'[3]admin'!D8</f>
        <v>15</v>
      </c>
      <c r="E42" s="585">
        <f>'[3]admin'!E8</f>
        <v>15</v>
      </c>
      <c r="F42" s="585">
        <f>'[3]admin'!F8</f>
        <v>15</v>
      </c>
      <c r="G42" s="585">
        <f>'[3]admin'!G8</f>
        <v>15</v>
      </c>
      <c r="H42" s="585">
        <f>'[3]admin'!H8</f>
        <v>15</v>
      </c>
      <c r="I42" s="585">
        <f>'[3]admin'!I8</f>
        <v>15</v>
      </c>
      <c r="J42" s="585">
        <f>'[3]admin'!J8</f>
        <v>15</v>
      </c>
      <c r="K42" s="585">
        <f>'[3]admin'!K8</f>
        <v>15</v>
      </c>
      <c r="L42" s="585">
        <f>'[3]admin'!L8</f>
        <v>15</v>
      </c>
      <c r="M42" s="585">
        <f>'[3]admin'!M8</f>
        <v>15</v>
      </c>
      <c r="N42" s="539">
        <f t="shared" si="16"/>
        <v>180</v>
      </c>
      <c r="O42" s="168" t="s">
        <v>175</v>
      </c>
      <c r="P42" s="137">
        <f t="shared" si="17"/>
        <v>15</v>
      </c>
      <c r="Q42" s="137">
        <f t="shared" si="18"/>
        <v>30</v>
      </c>
      <c r="R42" s="137">
        <f t="shared" si="19"/>
        <v>45</v>
      </c>
      <c r="S42" s="137">
        <f t="shared" si="20"/>
        <v>60</v>
      </c>
      <c r="T42" s="137">
        <f t="shared" si="21"/>
        <v>75</v>
      </c>
      <c r="U42" s="137">
        <f t="shared" si="22"/>
        <v>90</v>
      </c>
      <c r="V42" s="137">
        <f t="shared" si="23"/>
        <v>105</v>
      </c>
      <c r="W42" s="137">
        <f t="shared" si="24"/>
        <v>120</v>
      </c>
      <c r="X42" s="137">
        <f t="shared" si="25"/>
        <v>135</v>
      </c>
      <c r="Y42" s="137">
        <f t="shared" si="26"/>
        <v>150</v>
      </c>
      <c r="Z42" s="137">
        <f t="shared" si="27"/>
        <v>165</v>
      </c>
      <c r="AA42" s="137">
        <f t="shared" si="28"/>
        <v>180</v>
      </c>
    </row>
    <row r="43" spans="1:27" s="144" customFormat="1" ht="12.75">
      <c r="A43" s="137" t="s">
        <v>27</v>
      </c>
      <c r="B43" s="585">
        <f>'[6]admin'!B9</f>
        <v>1486.412569616</v>
      </c>
      <c r="C43" s="585">
        <f>'[6]admin'!C9</f>
        <v>1486.412569616</v>
      </c>
      <c r="D43" s="585">
        <f>'[6]admin'!D9</f>
        <v>1486.412569616</v>
      </c>
      <c r="E43" s="585">
        <f>'[6]admin'!E9</f>
        <v>1486.412569616</v>
      </c>
      <c r="F43" s="585">
        <f>'[6]admin'!F9</f>
        <v>1486.412569616</v>
      </c>
      <c r="G43" s="585">
        <f>'[6]admin'!G9</f>
        <v>1551.152569616</v>
      </c>
      <c r="H43" s="585">
        <f>'[6]admin'!H9</f>
        <v>1551.152569616</v>
      </c>
      <c r="I43" s="585">
        <f>'[6]admin'!I9</f>
        <v>1551.152569616</v>
      </c>
      <c r="J43" s="585">
        <f>'[6]admin'!J9</f>
        <v>1551.152569616</v>
      </c>
      <c r="K43" s="585">
        <f>'[6]admin'!K9</f>
        <v>1521.5125696159998</v>
      </c>
      <c r="L43" s="585">
        <f>'[6]admin'!L9</f>
        <v>1521.5125696159998</v>
      </c>
      <c r="M43" s="585">
        <f>'[6]admin'!M9</f>
        <v>1521.5125696159998</v>
      </c>
      <c r="N43" s="539">
        <f t="shared" si="16"/>
        <v>18201.210835392</v>
      </c>
      <c r="O43" s="168" t="s">
        <v>175</v>
      </c>
      <c r="P43" s="137">
        <f t="shared" si="17"/>
        <v>1486.412569616</v>
      </c>
      <c r="Q43" s="137">
        <f t="shared" si="18"/>
        <v>2972.825139232</v>
      </c>
      <c r="R43" s="137">
        <f t="shared" si="19"/>
        <v>4459.237708848</v>
      </c>
      <c r="S43" s="137">
        <f t="shared" si="20"/>
        <v>5945.650278464</v>
      </c>
      <c r="T43" s="137">
        <f t="shared" si="21"/>
        <v>7432.06284808</v>
      </c>
      <c r="U43" s="137">
        <f t="shared" si="22"/>
        <v>8983.215417696</v>
      </c>
      <c r="V43" s="137">
        <f t="shared" si="23"/>
        <v>10534.367987312</v>
      </c>
      <c r="W43" s="137">
        <f t="shared" si="24"/>
        <v>12085.520556928</v>
      </c>
      <c r="X43" s="137">
        <f t="shared" si="25"/>
        <v>13636.673126544001</v>
      </c>
      <c r="Y43" s="137">
        <f t="shared" si="26"/>
        <v>15158.18569616</v>
      </c>
      <c r="Z43" s="137">
        <f t="shared" si="27"/>
        <v>16679.698265776</v>
      </c>
      <c r="AA43" s="137">
        <f t="shared" si="28"/>
        <v>18201.210835392</v>
      </c>
    </row>
    <row r="44" spans="1:27" s="144" customFormat="1" ht="12.75">
      <c r="A44" s="137" t="s">
        <v>169</v>
      </c>
      <c r="B44" s="585">
        <f>B105*0.1</f>
        <v>3504.882236000001</v>
      </c>
      <c r="C44" s="585">
        <f aca="true" t="shared" si="31" ref="C44:M44">C105*0.1</f>
        <v>3482.382236000001</v>
      </c>
      <c r="D44" s="585">
        <f t="shared" si="31"/>
        <v>3482.382236000001</v>
      </c>
      <c r="E44" s="585">
        <f t="shared" si="31"/>
        <v>3482.382236000001</v>
      </c>
      <c r="F44" s="585">
        <f t="shared" si="31"/>
        <v>3672.382236000001</v>
      </c>
      <c r="G44" s="585">
        <f t="shared" si="31"/>
        <v>3562.382236000001</v>
      </c>
      <c r="H44" s="585">
        <f t="shared" si="31"/>
        <v>3462.382236000001</v>
      </c>
      <c r="I44" s="585">
        <f t="shared" si="31"/>
        <v>3402.382236000001</v>
      </c>
      <c r="J44" s="585">
        <f t="shared" si="31"/>
        <v>3402.382236000001</v>
      </c>
      <c r="K44" s="585">
        <f t="shared" si="31"/>
        <v>3412.382236000001</v>
      </c>
      <c r="L44" s="585">
        <f t="shared" si="31"/>
        <v>3340.6822360000006</v>
      </c>
      <c r="M44" s="585">
        <f t="shared" si="31"/>
        <v>3340.6822360000006</v>
      </c>
      <c r="N44" s="539">
        <f>SUM(B44:M44)</f>
        <v>41547.68683200001</v>
      </c>
      <c r="O44" s="168" t="s">
        <v>379</v>
      </c>
      <c r="P44" s="137">
        <f>B44</f>
        <v>3504.882236000001</v>
      </c>
      <c r="Q44" s="137">
        <f>SUM(B44:C44)</f>
        <v>6987.264472000002</v>
      </c>
      <c r="R44" s="137">
        <f>SUM(B44:D44)</f>
        <v>10469.646708000002</v>
      </c>
      <c r="S44" s="137">
        <f>SUM(B44:E44)</f>
        <v>13952.028944000003</v>
      </c>
      <c r="T44" s="137">
        <f>SUM(B44:F44)</f>
        <v>17624.411180000003</v>
      </c>
      <c r="U44" s="137">
        <f>SUM(B44:G44)</f>
        <v>21186.793416000004</v>
      </c>
      <c r="V44" s="137">
        <f>SUM(B44:H44)</f>
        <v>24649.175652000005</v>
      </c>
      <c r="W44" s="137">
        <f>SUM(B44:I44)</f>
        <v>28051.557888000007</v>
      </c>
      <c r="X44" s="137">
        <f>SUM(B44:J44)</f>
        <v>31453.940124000008</v>
      </c>
      <c r="Y44" s="137">
        <f>SUM(B44:K44)</f>
        <v>34866.322360000006</v>
      </c>
      <c r="Z44" s="137">
        <f>SUM(B44:L44)</f>
        <v>38207.004596000006</v>
      </c>
      <c r="AA44" s="137">
        <f>SUM(B44:M44)</f>
        <v>41547.68683200001</v>
      </c>
    </row>
    <row r="45" spans="1:27" s="635" customFormat="1" ht="12.75">
      <c r="A45" s="526" t="s">
        <v>182</v>
      </c>
      <c r="B45" s="585">
        <v>15500</v>
      </c>
      <c r="C45" s="585">
        <v>15500</v>
      </c>
      <c r="D45" s="585">
        <v>15500</v>
      </c>
      <c r="E45" s="585">
        <v>15500</v>
      </c>
      <c r="F45" s="585">
        <v>15500</v>
      </c>
      <c r="G45" s="585">
        <v>15500</v>
      </c>
      <c r="H45" s="585">
        <v>15500</v>
      </c>
      <c r="I45" s="585">
        <v>15500</v>
      </c>
      <c r="J45" s="585">
        <v>15500</v>
      </c>
      <c r="K45" s="585">
        <v>15500</v>
      </c>
      <c r="L45" s="585">
        <v>15500</v>
      </c>
      <c r="M45" s="585">
        <v>15500</v>
      </c>
      <c r="N45" s="532">
        <f>SUM(B45:M45)</f>
        <v>186000</v>
      </c>
      <c r="O45" s="168" t="s">
        <v>469</v>
      </c>
      <c r="P45" s="526">
        <f>B45</f>
        <v>15500</v>
      </c>
      <c r="Q45" s="526">
        <f>SUM(B45:C45)</f>
        <v>31000</v>
      </c>
      <c r="R45" s="526">
        <f>SUM(B45:D45)</f>
        <v>46500</v>
      </c>
      <c r="S45" s="526">
        <f>SUM(B45:E45)</f>
        <v>62000</v>
      </c>
      <c r="T45" s="526">
        <f>SUM(B45:F45)</f>
        <v>77500</v>
      </c>
      <c r="U45" s="526">
        <f>SUM(B45:G45)</f>
        <v>93000</v>
      </c>
      <c r="V45" s="526">
        <f>SUM(B45:H45)</f>
        <v>108500</v>
      </c>
      <c r="W45" s="526">
        <f>SUM(B45:I45)</f>
        <v>124000</v>
      </c>
      <c r="X45" s="526">
        <f>SUM(B45:J45)</f>
        <v>139500</v>
      </c>
      <c r="Y45" s="526">
        <f>SUM(B45:K45)</f>
        <v>155000</v>
      </c>
      <c r="Z45" s="526">
        <f>SUM(B45:L45)</f>
        <v>170500</v>
      </c>
      <c r="AA45" s="526">
        <f>SUM(B45:M45)</f>
        <v>186000</v>
      </c>
    </row>
    <row r="46" spans="1:27" s="133" customFormat="1" ht="12.75">
      <c r="A46" s="532" t="s">
        <v>96</v>
      </c>
      <c r="B46" s="540">
        <f aca="true" t="shared" si="32" ref="B46:M46">SUM(B20:B45)</f>
        <v>58232.86621094933</v>
      </c>
      <c r="C46" s="540">
        <f t="shared" si="32"/>
        <v>52325.36621094933</v>
      </c>
      <c r="D46" s="540">
        <f t="shared" si="32"/>
        <v>56225.36621094933</v>
      </c>
      <c r="E46" s="540">
        <f t="shared" si="32"/>
        <v>50345.36621094933</v>
      </c>
      <c r="F46" s="540">
        <f t="shared" si="32"/>
        <v>49845.36621094933</v>
      </c>
      <c r="G46" s="540">
        <f t="shared" si="32"/>
        <v>52035.10621094933</v>
      </c>
      <c r="H46" s="540">
        <f t="shared" si="32"/>
        <v>52320.10621094933</v>
      </c>
      <c r="I46" s="540">
        <f t="shared" si="32"/>
        <v>49005.10621094933</v>
      </c>
      <c r="J46" s="540">
        <f t="shared" si="32"/>
        <v>48035.106210949336</v>
      </c>
      <c r="K46" s="540">
        <f t="shared" si="32"/>
        <v>51300.46621094933</v>
      </c>
      <c r="L46" s="540">
        <f t="shared" si="32"/>
        <v>47483.76621094933</v>
      </c>
      <c r="M46" s="540">
        <f t="shared" si="32"/>
        <v>47843.76621094933</v>
      </c>
      <c r="N46" s="541">
        <f>SUM(N20:N45)</f>
        <v>614997.754531392</v>
      </c>
      <c r="O46" s="135"/>
      <c r="P46" s="137">
        <f t="shared" si="17"/>
        <v>58232.86621094933</v>
      </c>
      <c r="Q46" s="137">
        <f t="shared" si="18"/>
        <v>110558.23242189866</v>
      </c>
      <c r="R46" s="137">
        <f t="shared" si="19"/>
        <v>166783.598632848</v>
      </c>
      <c r="S46" s="137">
        <f t="shared" si="20"/>
        <v>217128.96484379732</v>
      </c>
      <c r="T46" s="137">
        <f t="shared" si="21"/>
        <v>266974.33105474664</v>
      </c>
      <c r="U46" s="137">
        <f t="shared" si="22"/>
        <v>319009.43726569595</v>
      </c>
      <c r="V46" s="137">
        <f t="shared" si="23"/>
        <v>371329.54347664525</v>
      </c>
      <c r="W46" s="137">
        <f t="shared" si="24"/>
        <v>420334.64968759456</v>
      </c>
      <c r="X46" s="137">
        <f t="shared" si="25"/>
        <v>468369.75589854387</v>
      </c>
      <c r="Y46" s="137">
        <f t="shared" si="26"/>
        <v>519670.2221094932</v>
      </c>
      <c r="Z46" s="137">
        <f t="shared" si="27"/>
        <v>567153.9883204425</v>
      </c>
      <c r="AA46" s="137">
        <f t="shared" si="28"/>
        <v>614997.7545313918</v>
      </c>
    </row>
    <row r="47" ht="15.75"/>
    <row r="48" spans="1:27" s="661" customFormat="1" ht="15.75">
      <c r="A48" s="656" t="s">
        <v>74</v>
      </c>
      <c r="B48" s="657"/>
      <c r="C48" s="657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 t="s">
        <v>129</v>
      </c>
      <c r="O48" s="659"/>
      <c r="P48" s="660"/>
      <c r="Q48" s="660"/>
      <c r="R48" s="660"/>
      <c r="S48" s="660"/>
      <c r="T48" s="660"/>
      <c r="U48" s="660"/>
      <c r="V48" s="660"/>
      <c r="W48" s="660"/>
      <c r="X48" s="660"/>
      <c r="Y48" s="660"/>
      <c r="Z48" s="660"/>
      <c r="AA48" s="660"/>
    </row>
    <row r="49" spans="1:28" s="545" customFormat="1" ht="15.75">
      <c r="A49" s="543" t="s">
        <v>212</v>
      </c>
      <c r="B49" s="662" t="s">
        <v>4</v>
      </c>
      <c r="C49" s="662" t="s">
        <v>5</v>
      </c>
      <c r="D49" s="543" t="s">
        <v>6</v>
      </c>
      <c r="E49" s="543" t="s">
        <v>7</v>
      </c>
      <c r="F49" s="543" t="s">
        <v>8</v>
      </c>
      <c r="G49" s="543" t="s">
        <v>9</v>
      </c>
      <c r="H49" s="543" t="s">
        <v>10</v>
      </c>
      <c r="I49" s="543" t="s">
        <v>11</v>
      </c>
      <c r="J49" s="543" t="s">
        <v>12</v>
      </c>
      <c r="K49" s="543" t="s">
        <v>13</v>
      </c>
      <c r="L49" s="543" t="s">
        <v>14</v>
      </c>
      <c r="M49" s="543" t="s">
        <v>98</v>
      </c>
      <c r="N49" s="543" t="s">
        <v>154</v>
      </c>
      <c r="O49" s="544" t="s">
        <v>16</v>
      </c>
      <c r="P49" s="536" t="s">
        <v>115</v>
      </c>
      <c r="Q49" s="536" t="s">
        <v>116</v>
      </c>
      <c r="R49" s="536" t="s">
        <v>117</v>
      </c>
      <c r="S49" s="536" t="s">
        <v>118</v>
      </c>
      <c r="T49" s="536" t="s">
        <v>119</v>
      </c>
      <c r="U49" s="536" t="s">
        <v>120</v>
      </c>
      <c r="V49" s="536" t="s">
        <v>121</v>
      </c>
      <c r="W49" s="536" t="s">
        <v>122</v>
      </c>
      <c r="X49" s="536" t="s">
        <v>123</v>
      </c>
      <c r="Y49" s="536" t="s">
        <v>124</v>
      </c>
      <c r="Z49" s="536" t="s">
        <v>125</v>
      </c>
      <c r="AA49" s="536" t="s">
        <v>126</v>
      </c>
      <c r="AB49" s="535"/>
    </row>
    <row r="50" spans="1:27" s="144" customFormat="1" ht="12.75">
      <c r="A50" s="584" t="s">
        <v>100</v>
      </c>
      <c r="B50" s="137">
        <f>'[6] Clinic '!B7</f>
        <v>111566.45803333334</v>
      </c>
      <c r="C50" s="137">
        <f>'[6] Clinic '!C7</f>
        <v>114166.45803333334</v>
      </c>
      <c r="D50" s="137">
        <f>'[6] Clinic '!D7</f>
        <v>114166.45803333334</v>
      </c>
      <c r="E50" s="137">
        <f>'[6] Clinic '!E7</f>
        <v>114166.45803333334</v>
      </c>
      <c r="F50" s="137">
        <f>'[6] Clinic '!F7</f>
        <v>114166.45803333334</v>
      </c>
      <c r="G50" s="137">
        <f>'[6] Clinic '!G7</f>
        <v>114166.45803333334</v>
      </c>
      <c r="H50" s="137">
        <f>'[6] Clinic '!H7</f>
        <v>115666.45803333334</v>
      </c>
      <c r="I50" s="137">
        <f>'[6] Clinic '!I7</f>
        <v>115666.45803333334</v>
      </c>
      <c r="J50" s="137">
        <f>'[6] Clinic '!J7</f>
        <v>115666.45803333334</v>
      </c>
      <c r="K50" s="137">
        <f>'[6] Clinic '!K7</f>
        <v>115666.45803333334</v>
      </c>
      <c r="L50" s="137">
        <f>'[6] Clinic '!L7</f>
        <v>115666.45803333334</v>
      </c>
      <c r="M50" s="137">
        <f>'[6] Clinic '!M7</f>
        <v>115666.45803333334</v>
      </c>
      <c r="N50" s="532">
        <f aca="true" t="shared" si="33" ref="N50:N59">SUM(B50:M50)</f>
        <v>1376397.4963999998</v>
      </c>
      <c r="O50" s="588" t="s">
        <v>175</v>
      </c>
      <c r="P50" s="137">
        <f aca="true" t="shared" si="34" ref="P50:P56">B50</f>
        <v>111566.45803333334</v>
      </c>
      <c r="Q50" s="137">
        <f aca="true" t="shared" si="35" ref="Q50:Q56">SUM(B50:C50)</f>
        <v>225732.9160666667</v>
      </c>
      <c r="R50" s="137">
        <f aca="true" t="shared" si="36" ref="R50:R56">SUM(B50:D50)</f>
        <v>339899.3741</v>
      </c>
      <c r="S50" s="137">
        <f aca="true" t="shared" si="37" ref="S50:S56">SUM(B50:E50)</f>
        <v>454065.8321333334</v>
      </c>
      <c r="T50" s="137">
        <f aca="true" t="shared" si="38" ref="T50:T56">SUM(B50:F50)</f>
        <v>568232.2901666667</v>
      </c>
      <c r="U50" s="137">
        <f aca="true" t="shared" si="39" ref="U50:U56">SUM(B50:G50)</f>
        <v>682398.7482</v>
      </c>
      <c r="V50" s="137">
        <f aca="true" t="shared" si="40" ref="V50:V56">SUM(B50:H50)</f>
        <v>798065.2062333333</v>
      </c>
      <c r="W50" s="137">
        <f aca="true" t="shared" si="41" ref="W50:W56">SUM(B50:I50)</f>
        <v>913731.6642666666</v>
      </c>
      <c r="X50" s="137">
        <f aca="true" t="shared" si="42" ref="X50:X56">SUM(B50:J50)</f>
        <v>1029398.1222999999</v>
      </c>
      <c r="Y50" s="137">
        <f aca="true" t="shared" si="43" ref="Y50:Y56">SUM(B50:K50)</f>
        <v>1145064.5803333332</v>
      </c>
      <c r="Z50" s="137">
        <f aca="true" t="shared" si="44" ref="Z50:Z56">SUM(B50:L50)</f>
        <v>1260731.0383666665</v>
      </c>
      <c r="AA50" s="137">
        <f aca="true" t="shared" si="45" ref="AA50:AA56">SUM(B50:M50)</f>
        <v>1376397.4963999998</v>
      </c>
    </row>
    <row r="51" spans="1:27" s="144" customFormat="1" ht="12.75">
      <c r="A51" s="137" t="s">
        <v>113</v>
      </c>
      <c r="B51" s="137">
        <f>'[6] Clinic '!B8</f>
        <v>4865</v>
      </c>
      <c r="C51" s="137">
        <f>'[6] Clinic '!C8</f>
        <v>4865</v>
      </c>
      <c r="D51" s="137">
        <f>'[6] Clinic '!D8</f>
        <v>4865</v>
      </c>
      <c r="E51" s="137">
        <f>'[6] Clinic '!E8</f>
        <v>4865</v>
      </c>
      <c r="F51" s="137">
        <f>'[6] Clinic '!F8</f>
        <v>4865</v>
      </c>
      <c r="G51" s="137">
        <f>'[6] Clinic '!G8</f>
        <v>4865</v>
      </c>
      <c r="H51" s="137">
        <f>'[6] Clinic '!H8</f>
        <v>4865</v>
      </c>
      <c r="I51" s="137">
        <f>'[6] Clinic '!I8</f>
        <v>4865</v>
      </c>
      <c r="J51" s="137">
        <f>'[6] Clinic '!J8</f>
        <v>4865</v>
      </c>
      <c r="K51" s="137">
        <f>'[6] Clinic '!K8</f>
        <v>4865</v>
      </c>
      <c r="L51" s="137">
        <f>'[6] Clinic '!L8</f>
        <v>4865</v>
      </c>
      <c r="M51" s="137">
        <f>'[6] Clinic '!M8</f>
        <v>4865</v>
      </c>
      <c r="N51" s="532">
        <f t="shared" si="33"/>
        <v>58380</v>
      </c>
      <c r="O51" s="588" t="s">
        <v>175</v>
      </c>
      <c r="P51" s="137">
        <f t="shared" si="34"/>
        <v>4865</v>
      </c>
      <c r="Q51" s="137">
        <f t="shared" si="35"/>
        <v>9730</v>
      </c>
      <c r="R51" s="137">
        <f t="shared" si="36"/>
        <v>14595</v>
      </c>
      <c r="S51" s="137">
        <f t="shared" si="37"/>
        <v>19460</v>
      </c>
      <c r="T51" s="137">
        <f t="shared" si="38"/>
        <v>24325</v>
      </c>
      <c r="U51" s="137">
        <f t="shared" si="39"/>
        <v>29190</v>
      </c>
      <c r="V51" s="137">
        <f t="shared" si="40"/>
        <v>34055</v>
      </c>
      <c r="W51" s="137">
        <f t="shared" si="41"/>
        <v>38920</v>
      </c>
      <c r="X51" s="137">
        <f t="shared" si="42"/>
        <v>43785</v>
      </c>
      <c r="Y51" s="137">
        <f t="shared" si="43"/>
        <v>48650</v>
      </c>
      <c r="Z51" s="137">
        <f t="shared" si="44"/>
        <v>53515</v>
      </c>
      <c r="AA51" s="137">
        <f t="shared" si="45"/>
        <v>58380</v>
      </c>
    </row>
    <row r="52" spans="1:27" s="144" customFormat="1" ht="12.75">
      <c r="A52" s="137" t="s">
        <v>128</v>
      </c>
      <c r="B52" s="137">
        <f>'[6] Clinic '!B9</f>
        <v>8534.83403955</v>
      </c>
      <c r="C52" s="137">
        <f>'[6] Clinic '!C9</f>
        <v>8733.734039550001</v>
      </c>
      <c r="D52" s="137">
        <f>'[6] Clinic '!D9</f>
        <v>8733.734039550001</v>
      </c>
      <c r="E52" s="137">
        <f>'[6] Clinic '!E9</f>
        <v>8733.734039550001</v>
      </c>
      <c r="F52" s="137">
        <f>'[6] Clinic '!F9</f>
        <v>8733.734039550001</v>
      </c>
      <c r="G52" s="137">
        <f>'[6] Clinic '!G9</f>
        <v>8733.734039550001</v>
      </c>
      <c r="H52" s="137">
        <f>'[6] Clinic '!H9</f>
        <v>8848.484039550001</v>
      </c>
      <c r="I52" s="137">
        <f>'[6] Clinic '!I9</f>
        <v>8848.484039550001</v>
      </c>
      <c r="J52" s="137">
        <f>'[6] Clinic '!J9</f>
        <v>8848.484039550001</v>
      </c>
      <c r="K52" s="137">
        <f>'[6] Clinic '!K9</f>
        <v>8848.484039550001</v>
      </c>
      <c r="L52" s="137">
        <f>'[6] Clinic '!L9</f>
        <v>8848.484039550001</v>
      </c>
      <c r="M52" s="137">
        <f>'[6] Clinic '!M9</f>
        <v>8848.484039550001</v>
      </c>
      <c r="N52" s="532">
        <f t="shared" si="33"/>
        <v>105294.40847460003</v>
      </c>
      <c r="O52" s="588" t="s">
        <v>175</v>
      </c>
      <c r="P52" s="137">
        <f t="shared" si="34"/>
        <v>8534.83403955</v>
      </c>
      <c r="Q52" s="137">
        <f t="shared" si="35"/>
        <v>17268.5680791</v>
      </c>
      <c r="R52" s="137">
        <f t="shared" si="36"/>
        <v>26002.302118650005</v>
      </c>
      <c r="S52" s="137">
        <f t="shared" si="37"/>
        <v>34736.036158200004</v>
      </c>
      <c r="T52" s="137">
        <f t="shared" si="38"/>
        <v>43469.770197750004</v>
      </c>
      <c r="U52" s="137">
        <f t="shared" si="39"/>
        <v>52203.5042373</v>
      </c>
      <c r="V52" s="137">
        <f t="shared" si="40"/>
        <v>61051.98827685</v>
      </c>
      <c r="W52" s="137">
        <f t="shared" si="41"/>
        <v>69900.4723164</v>
      </c>
      <c r="X52" s="137">
        <f t="shared" si="42"/>
        <v>78748.95635595001</v>
      </c>
      <c r="Y52" s="137">
        <f t="shared" si="43"/>
        <v>87597.44039550002</v>
      </c>
      <c r="Z52" s="137">
        <f t="shared" si="44"/>
        <v>96445.92443505002</v>
      </c>
      <c r="AA52" s="137">
        <f t="shared" si="45"/>
        <v>105294.40847460003</v>
      </c>
    </row>
    <row r="53" spans="1:27" s="144" customFormat="1" ht="14.25" customHeight="1">
      <c r="A53" s="137" t="s">
        <v>101</v>
      </c>
      <c r="B53" s="636">
        <v>5000</v>
      </c>
      <c r="C53" s="636">
        <v>5000</v>
      </c>
      <c r="D53" s="636">
        <v>5000</v>
      </c>
      <c r="E53" s="636">
        <v>4000</v>
      </c>
      <c r="F53" s="636">
        <v>4000</v>
      </c>
      <c r="G53" s="636">
        <v>4000</v>
      </c>
      <c r="H53" s="636">
        <v>5000</v>
      </c>
      <c r="I53" s="636">
        <v>5000</v>
      </c>
      <c r="J53" s="636">
        <v>5000</v>
      </c>
      <c r="K53" s="636">
        <v>5000</v>
      </c>
      <c r="L53" s="636">
        <v>5000</v>
      </c>
      <c r="M53" s="636">
        <v>5000</v>
      </c>
      <c r="N53" s="532">
        <f t="shared" si="33"/>
        <v>57000</v>
      </c>
      <c r="O53" s="168" t="s">
        <v>415</v>
      </c>
      <c r="P53" s="137">
        <f t="shared" si="34"/>
        <v>5000</v>
      </c>
      <c r="Q53" s="137">
        <f t="shared" si="35"/>
        <v>10000</v>
      </c>
      <c r="R53" s="137">
        <f t="shared" si="36"/>
        <v>15000</v>
      </c>
      <c r="S53" s="137">
        <f t="shared" si="37"/>
        <v>19000</v>
      </c>
      <c r="T53" s="137">
        <f t="shared" si="38"/>
        <v>23000</v>
      </c>
      <c r="U53" s="137">
        <f t="shared" si="39"/>
        <v>27000</v>
      </c>
      <c r="V53" s="137">
        <f t="shared" si="40"/>
        <v>32000</v>
      </c>
      <c r="W53" s="137">
        <f t="shared" si="41"/>
        <v>37000</v>
      </c>
      <c r="X53" s="137">
        <f t="shared" si="42"/>
        <v>42000</v>
      </c>
      <c r="Y53" s="137">
        <f t="shared" si="43"/>
        <v>47000</v>
      </c>
      <c r="Z53" s="137">
        <f t="shared" si="44"/>
        <v>52000</v>
      </c>
      <c r="AA53" s="137">
        <f t="shared" si="45"/>
        <v>57000</v>
      </c>
    </row>
    <row r="54" spans="1:27" s="144" customFormat="1" ht="12.75">
      <c r="A54" s="137" t="s">
        <v>167</v>
      </c>
      <c r="B54" s="137">
        <f>B105*0.37</f>
        <v>12968.064273200001</v>
      </c>
      <c r="C54" s="137">
        <f aca="true" t="shared" si="46" ref="C54:M54">C105*0.37</f>
        <v>12884.814273200001</v>
      </c>
      <c r="D54" s="137">
        <f t="shared" si="46"/>
        <v>12884.814273200001</v>
      </c>
      <c r="E54" s="137">
        <f t="shared" si="46"/>
        <v>12884.814273200001</v>
      </c>
      <c r="F54" s="137">
        <f t="shared" si="46"/>
        <v>13587.814273200001</v>
      </c>
      <c r="G54" s="137">
        <f t="shared" si="46"/>
        <v>13180.814273200001</v>
      </c>
      <c r="H54" s="137">
        <f t="shared" si="46"/>
        <v>12810.814273200001</v>
      </c>
      <c r="I54" s="137">
        <f t="shared" si="46"/>
        <v>12588.814273200001</v>
      </c>
      <c r="J54" s="137">
        <f t="shared" si="46"/>
        <v>12588.814273200001</v>
      </c>
      <c r="K54" s="137">
        <f t="shared" si="46"/>
        <v>12625.814273200001</v>
      </c>
      <c r="L54" s="137">
        <f t="shared" si="46"/>
        <v>12360.524273200002</v>
      </c>
      <c r="M54" s="137">
        <f t="shared" si="46"/>
        <v>12360.524273200002</v>
      </c>
      <c r="N54" s="532">
        <f>SUM(B54:M54)</f>
        <v>153726.4412784</v>
      </c>
      <c r="O54" s="168" t="s">
        <v>390</v>
      </c>
      <c r="P54" s="137">
        <f t="shared" si="34"/>
        <v>12968.064273200001</v>
      </c>
      <c r="Q54" s="137">
        <f t="shared" si="35"/>
        <v>25852.878546400003</v>
      </c>
      <c r="R54" s="137">
        <f t="shared" si="36"/>
        <v>38737.69281960001</v>
      </c>
      <c r="S54" s="137">
        <f t="shared" si="37"/>
        <v>51622.507092800006</v>
      </c>
      <c r="T54" s="137">
        <f t="shared" si="38"/>
        <v>65210.321366000004</v>
      </c>
      <c r="U54" s="137">
        <f t="shared" si="39"/>
        <v>78391.1356392</v>
      </c>
      <c r="V54" s="137">
        <f t="shared" si="40"/>
        <v>91201.9499124</v>
      </c>
      <c r="W54" s="137">
        <f t="shared" si="41"/>
        <v>103790.7641856</v>
      </c>
      <c r="X54" s="137">
        <f t="shared" si="42"/>
        <v>116379.5784588</v>
      </c>
      <c r="Y54" s="137">
        <f t="shared" si="43"/>
        <v>129005.392732</v>
      </c>
      <c r="Z54" s="137">
        <f t="shared" si="44"/>
        <v>141365.9170052</v>
      </c>
      <c r="AA54" s="137">
        <f t="shared" si="45"/>
        <v>153726.4412784</v>
      </c>
    </row>
    <row r="55" spans="1:27" s="144" customFormat="1" ht="25.5">
      <c r="A55" s="526" t="s">
        <v>102</v>
      </c>
      <c r="B55" s="137">
        <v>1000</v>
      </c>
      <c r="C55" s="137">
        <v>1000</v>
      </c>
      <c r="D55" s="137">
        <v>1000</v>
      </c>
      <c r="E55" s="137">
        <v>1000</v>
      </c>
      <c r="F55" s="137">
        <v>1000</v>
      </c>
      <c r="G55" s="137">
        <v>1000</v>
      </c>
      <c r="H55" s="137">
        <v>1000</v>
      </c>
      <c r="I55" s="137">
        <v>1000</v>
      </c>
      <c r="J55" s="137">
        <v>1000</v>
      </c>
      <c r="K55" s="137">
        <v>1000</v>
      </c>
      <c r="L55" s="137">
        <v>1000</v>
      </c>
      <c r="M55" s="137">
        <v>1000</v>
      </c>
      <c r="N55" s="532">
        <f t="shared" si="33"/>
        <v>12000</v>
      </c>
      <c r="O55" s="675" t="s">
        <v>475</v>
      </c>
      <c r="P55" s="137">
        <f t="shared" si="34"/>
        <v>1000</v>
      </c>
      <c r="Q55" s="137">
        <f t="shared" si="35"/>
        <v>2000</v>
      </c>
      <c r="R55" s="137">
        <f t="shared" si="36"/>
        <v>3000</v>
      </c>
      <c r="S55" s="137">
        <f t="shared" si="37"/>
        <v>4000</v>
      </c>
      <c r="T55" s="137">
        <f t="shared" si="38"/>
        <v>5000</v>
      </c>
      <c r="U55" s="137">
        <f t="shared" si="39"/>
        <v>6000</v>
      </c>
      <c r="V55" s="137">
        <f t="shared" si="40"/>
        <v>7000</v>
      </c>
      <c r="W55" s="137">
        <f t="shared" si="41"/>
        <v>8000</v>
      </c>
      <c r="X55" s="137">
        <f t="shared" si="42"/>
        <v>9000</v>
      </c>
      <c r="Y55" s="137">
        <f t="shared" si="43"/>
        <v>10000</v>
      </c>
      <c r="Z55" s="137">
        <f t="shared" si="44"/>
        <v>11000</v>
      </c>
      <c r="AA55" s="137">
        <f t="shared" si="45"/>
        <v>12000</v>
      </c>
    </row>
    <row r="56" spans="1:27" s="144" customFormat="1" ht="12.75">
      <c r="A56" s="137" t="s">
        <v>68</v>
      </c>
      <c r="B56" s="137">
        <v>6700</v>
      </c>
      <c r="C56" s="137">
        <v>6700</v>
      </c>
      <c r="D56" s="137">
        <v>6700</v>
      </c>
      <c r="E56" s="137">
        <v>6700</v>
      </c>
      <c r="F56" s="137">
        <v>6700</v>
      </c>
      <c r="G56" s="137">
        <v>6700</v>
      </c>
      <c r="H56" s="137">
        <v>6700</v>
      </c>
      <c r="I56" s="137">
        <v>6700</v>
      </c>
      <c r="J56" s="137">
        <v>6700</v>
      </c>
      <c r="K56" s="137">
        <v>6700</v>
      </c>
      <c r="L56" s="137">
        <v>6700</v>
      </c>
      <c r="M56" s="137">
        <v>6700</v>
      </c>
      <c r="N56" s="532">
        <f t="shared" si="33"/>
        <v>80400</v>
      </c>
      <c r="O56" s="637" t="s">
        <v>474</v>
      </c>
      <c r="P56" s="137">
        <f t="shared" si="34"/>
        <v>6700</v>
      </c>
      <c r="Q56" s="137">
        <f t="shared" si="35"/>
        <v>13400</v>
      </c>
      <c r="R56" s="137">
        <f t="shared" si="36"/>
        <v>20100</v>
      </c>
      <c r="S56" s="137">
        <f t="shared" si="37"/>
        <v>26800</v>
      </c>
      <c r="T56" s="137">
        <f t="shared" si="38"/>
        <v>33500</v>
      </c>
      <c r="U56" s="137">
        <f t="shared" si="39"/>
        <v>40200</v>
      </c>
      <c r="V56" s="137">
        <f t="shared" si="40"/>
        <v>46900</v>
      </c>
      <c r="W56" s="137">
        <f t="shared" si="41"/>
        <v>53600</v>
      </c>
      <c r="X56" s="137">
        <f t="shared" si="42"/>
        <v>60300</v>
      </c>
      <c r="Y56" s="137">
        <f t="shared" si="43"/>
        <v>67000</v>
      </c>
      <c r="Z56" s="137">
        <f t="shared" si="44"/>
        <v>73700</v>
      </c>
      <c r="AA56" s="137">
        <f t="shared" si="45"/>
        <v>80400</v>
      </c>
    </row>
    <row r="57" spans="1:27" s="144" customFormat="1" ht="12.75">
      <c r="A57" s="137" t="s">
        <v>148</v>
      </c>
      <c r="B57" s="137">
        <v>1150</v>
      </c>
      <c r="C57" s="137">
        <v>1150</v>
      </c>
      <c r="D57" s="137">
        <v>1700</v>
      </c>
      <c r="E57" s="137">
        <v>800</v>
      </c>
      <c r="F57" s="137">
        <v>800</v>
      </c>
      <c r="G57" s="137">
        <v>1150</v>
      </c>
      <c r="H57" s="137">
        <v>1150</v>
      </c>
      <c r="I57" s="137">
        <v>1150</v>
      </c>
      <c r="J57" s="137">
        <v>1200</v>
      </c>
      <c r="K57" s="137">
        <v>1150</v>
      </c>
      <c r="L57" s="137">
        <v>1150</v>
      </c>
      <c r="M57" s="137">
        <v>1200</v>
      </c>
      <c r="N57" s="647">
        <f t="shared" si="33"/>
        <v>13750</v>
      </c>
      <c r="O57" s="144" t="s">
        <v>416</v>
      </c>
      <c r="P57" s="137">
        <f aca="true" t="shared" si="47" ref="P57:P63">B57</f>
        <v>1150</v>
      </c>
      <c r="Q57" s="137">
        <f aca="true" t="shared" si="48" ref="Q57:Q63">SUM(B57:C57)</f>
        <v>2300</v>
      </c>
      <c r="R57" s="137">
        <f aca="true" t="shared" si="49" ref="R57:R63">SUM(B57:D57)</f>
        <v>4000</v>
      </c>
      <c r="S57" s="137">
        <f aca="true" t="shared" si="50" ref="S57:S63">SUM(B57:E57)</f>
        <v>4800</v>
      </c>
      <c r="T57" s="137">
        <f aca="true" t="shared" si="51" ref="T57:T63">SUM(B57:F57)</f>
        <v>5600</v>
      </c>
      <c r="U57" s="137">
        <f aca="true" t="shared" si="52" ref="U57:U63">SUM(B57:G57)</f>
        <v>6750</v>
      </c>
      <c r="V57" s="137">
        <f aca="true" t="shared" si="53" ref="V57:V63">SUM(B57:H57)</f>
        <v>7900</v>
      </c>
      <c r="W57" s="137">
        <f aca="true" t="shared" si="54" ref="W57:W63">SUM(B57:I57)</f>
        <v>9050</v>
      </c>
      <c r="X57" s="137">
        <f aca="true" t="shared" si="55" ref="X57:X63">SUM(B57:J57)</f>
        <v>10250</v>
      </c>
      <c r="Y57" s="137">
        <f aca="true" t="shared" si="56" ref="Y57:Y63">SUM(B57:K57)</f>
        <v>11400</v>
      </c>
      <c r="Z57" s="137">
        <f aca="true" t="shared" si="57" ref="Z57:Z63">SUM(B57:L57)</f>
        <v>12550</v>
      </c>
      <c r="AA57" s="137">
        <f aca="true" t="shared" si="58" ref="AA57:AA63">SUM(B57:M57)</f>
        <v>13750</v>
      </c>
    </row>
    <row r="58" spans="1:27" s="144" customFormat="1" ht="25.5">
      <c r="A58" s="526" t="s">
        <v>264</v>
      </c>
      <c r="B58" s="137">
        <f>1750+105</f>
        <v>1855</v>
      </c>
      <c r="C58" s="137">
        <v>115</v>
      </c>
      <c r="D58" s="137">
        <v>105</v>
      </c>
      <c r="E58" s="137">
        <v>115</v>
      </c>
      <c r="F58" s="137">
        <v>105</v>
      </c>
      <c r="G58" s="137">
        <v>115</v>
      </c>
      <c r="H58" s="137">
        <v>105</v>
      </c>
      <c r="I58" s="137">
        <v>11</v>
      </c>
      <c r="J58" s="137">
        <v>0</v>
      </c>
      <c r="K58" s="137">
        <v>11</v>
      </c>
      <c r="L58" s="137">
        <v>0</v>
      </c>
      <c r="M58" s="137">
        <v>11</v>
      </c>
      <c r="N58" s="532">
        <f t="shared" si="33"/>
        <v>2548</v>
      </c>
      <c r="O58" s="168" t="s">
        <v>461</v>
      </c>
      <c r="P58" s="137">
        <f t="shared" si="47"/>
        <v>1855</v>
      </c>
      <c r="Q58" s="137">
        <f t="shared" si="48"/>
        <v>1970</v>
      </c>
      <c r="R58" s="137">
        <f t="shared" si="49"/>
        <v>2075</v>
      </c>
      <c r="S58" s="137">
        <f t="shared" si="50"/>
        <v>2190</v>
      </c>
      <c r="T58" s="137">
        <f t="shared" si="51"/>
        <v>2295</v>
      </c>
      <c r="U58" s="137">
        <f t="shared" si="52"/>
        <v>2410</v>
      </c>
      <c r="V58" s="137">
        <f t="shared" si="53"/>
        <v>2515</v>
      </c>
      <c r="W58" s="137">
        <f t="shared" si="54"/>
        <v>2526</v>
      </c>
      <c r="X58" s="137">
        <f t="shared" si="55"/>
        <v>2526</v>
      </c>
      <c r="Y58" s="137">
        <f t="shared" si="56"/>
        <v>2537</v>
      </c>
      <c r="Z58" s="137">
        <f t="shared" si="57"/>
        <v>2537</v>
      </c>
      <c r="AA58" s="137">
        <f t="shared" si="58"/>
        <v>2548</v>
      </c>
    </row>
    <row r="59" spans="1:27" s="144" customFormat="1" ht="12.75">
      <c r="A59" s="137" t="s">
        <v>103</v>
      </c>
      <c r="B59" s="137">
        <v>0</v>
      </c>
      <c r="C59" s="580">
        <v>2000</v>
      </c>
      <c r="D59" s="137">
        <v>0</v>
      </c>
      <c r="E59" s="137"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532">
        <f t="shared" si="33"/>
        <v>2000</v>
      </c>
      <c r="O59" s="168" t="s">
        <v>472</v>
      </c>
      <c r="P59" s="137">
        <f t="shared" si="47"/>
        <v>0</v>
      </c>
      <c r="Q59" s="137">
        <f t="shared" si="48"/>
        <v>2000</v>
      </c>
      <c r="R59" s="137">
        <f t="shared" si="49"/>
        <v>2000</v>
      </c>
      <c r="S59" s="137">
        <f t="shared" si="50"/>
        <v>2000</v>
      </c>
      <c r="T59" s="137">
        <f t="shared" si="51"/>
        <v>2000</v>
      </c>
      <c r="U59" s="137">
        <f t="shared" si="52"/>
        <v>2000</v>
      </c>
      <c r="V59" s="137">
        <f t="shared" si="53"/>
        <v>2000</v>
      </c>
      <c r="W59" s="137">
        <f t="shared" si="54"/>
        <v>2000</v>
      </c>
      <c r="X59" s="137">
        <f t="shared" si="55"/>
        <v>2000</v>
      </c>
      <c r="Y59" s="137">
        <f t="shared" si="56"/>
        <v>2000</v>
      </c>
      <c r="Z59" s="137">
        <f t="shared" si="57"/>
        <v>2000</v>
      </c>
      <c r="AA59" s="137">
        <f t="shared" si="58"/>
        <v>2000</v>
      </c>
    </row>
    <row r="60" spans="1:27" s="144" customFormat="1" ht="12.75">
      <c r="A60" s="137" t="s">
        <v>149</v>
      </c>
      <c r="B60" s="137">
        <v>0</v>
      </c>
      <c r="C60" s="137">
        <v>0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532">
        <f>SUM(B60:M60)</f>
        <v>0</v>
      </c>
      <c r="O60" s="529" t="s">
        <v>476</v>
      </c>
      <c r="P60" s="137">
        <f t="shared" si="47"/>
        <v>0</v>
      </c>
      <c r="Q60" s="137">
        <f t="shared" si="48"/>
        <v>0</v>
      </c>
      <c r="R60" s="137">
        <f t="shared" si="49"/>
        <v>0</v>
      </c>
      <c r="S60" s="137">
        <f t="shared" si="50"/>
        <v>0</v>
      </c>
      <c r="T60" s="137">
        <f t="shared" si="51"/>
        <v>0</v>
      </c>
      <c r="U60" s="137">
        <f t="shared" si="52"/>
        <v>0</v>
      </c>
      <c r="V60" s="137">
        <f t="shared" si="53"/>
        <v>0</v>
      </c>
      <c r="W60" s="137">
        <f t="shared" si="54"/>
        <v>0</v>
      </c>
      <c r="X60" s="137">
        <f t="shared" si="55"/>
        <v>0</v>
      </c>
      <c r="Y60" s="137">
        <f t="shared" si="56"/>
        <v>0</v>
      </c>
      <c r="Z60" s="137">
        <f t="shared" si="57"/>
        <v>0</v>
      </c>
      <c r="AA60" s="137">
        <f t="shared" si="58"/>
        <v>0</v>
      </c>
    </row>
    <row r="61" spans="1:27" s="144" customFormat="1" ht="12.75">
      <c r="A61" s="137" t="s">
        <v>304</v>
      </c>
      <c r="B61" s="137">
        <v>0</v>
      </c>
      <c r="C61" s="137">
        <v>0</v>
      </c>
      <c r="D61" s="137">
        <v>0</v>
      </c>
      <c r="E61" s="137">
        <v>0</v>
      </c>
      <c r="F61" s="137">
        <v>0</v>
      </c>
      <c r="G61" s="137">
        <v>0</v>
      </c>
      <c r="H61" s="137">
        <v>100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532">
        <f>SUM(B61:M61)</f>
        <v>100</v>
      </c>
      <c r="O61" s="168"/>
      <c r="P61" s="137">
        <f t="shared" si="47"/>
        <v>0</v>
      </c>
      <c r="Q61" s="137">
        <f t="shared" si="48"/>
        <v>0</v>
      </c>
      <c r="R61" s="137">
        <f t="shared" si="49"/>
        <v>0</v>
      </c>
      <c r="S61" s="137">
        <f t="shared" si="50"/>
        <v>0</v>
      </c>
      <c r="T61" s="137">
        <f t="shared" si="51"/>
        <v>0</v>
      </c>
      <c r="U61" s="137">
        <f t="shared" si="52"/>
        <v>0</v>
      </c>
      <c r="V61" s="137">
        <f t="shared" si="53"/>
        <v>100</v>
      </c>
      <c r="W61" s="137">
        <f t="shared" si="54"/>
        <v>100</v>
      </c>
      <c r="X61" s="137">
        <f t="shared" si="55"/>
        <v>100</v>
      </c>
      <c r="Y61" s="137">
        <f t="shared" si="56"/>
        <v>100</v>
      </c>
      <c r="Z61" s="137">
        <f t="shared" si="57"/>
        <v>100</v>
      </c>
      <c r="AA61" s="137">
        <f t="shared" si="58"/>
        <v>100</v>
      </c>
    </row>
    <row r="62" spans="1:27" s="144" customFormat="1" ht="12.75">
      <c r="A62" s="137" t="s">
        <v>188</v>
      </c>
      <c r="B62" s="137">
        <v>0</v>
      </c>
      <c r="C62" s="137">
        <v>0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200</v>
      </c>
      <c r="L62" s="137">
        <v>200</v>
      </c>
      <c r="M62" s="137">
        <v>0</v>
      </c>
      <c r="N62" s="532">
        <f>SUM(B62:M62)</f>
        <v>400</v>
      </c>
      <c r="O62" s="168"/>
      <c r="P62" s="137">
        <f t="shared" si="47"/>
        <v>0</v>
      </c>
      <c r="Q62" s="137">
        <f t="shared" si="48"/>
        <v>0</v>
      </c>
      <c r="R62" s="137">
        <f t="shared" si="49"/>
        <v>0</v>
      </c>
      <c r="S62" s="137">
        <f t="shared" si="50"/>
        <v>0</v>
      </c>
      <c r="T62" s="137">
        <f t="shared" si="51"/>
        <v>0</v>
      </c>
      <c r="U62" s="137">
        <f t="shared" si="52"/>
        <v>0</v>
      </c>
      <c r="V62" s="137">
        <f t="shared" si="53"/>
        <v>0</v>
      </c>
      <c r="W62" s="137">
        <f t="shared" si="54"/>
        <v>0</v>
      </c>
      <c r="X62" s="137">
        <f t="shared" si="55"/>
        <v>0</v>
      </c>
      <c r="Y62" s="137">
        <f t="shared" si="56"/>
        <v>200</v>
      </c>
      <c r="Z62" s="137">
        <f t="shared" si="57"/>
        <v>400</v>
      </c>
      <c r="AA62" s="137">
        <f t="shared" si="58"/>
        <v>400</v>
      </c>
    </row>
    <row r="63" spans="1:27" s="140" customFormat="1" ht="15">
      <c r="A63" s="654" t="s">
        <v>104</v>
      </c>
      <c r="B63" s="655">
        <f>SUM(B50:B62)</f>
        <v>153639.35634608334</v>
      </c>
      <c r="C63" s="655">
        <f aca="true" t="shared" si="59" ref="C63:M63">SUM(C50:C62)</f>
        <v>156615.00634608336</v>
      </c>
      <c r="D63" s="655">
        <f t="shared" si="59"/>
        <v>155155.00634608336</v>
      </c>
      <c r="E63" s="655">
        <f>SUM(E50:E62)</f>
        <v>153265.00634608336</v>
      </c>
      <c r="F63" s="655">
        <f t="shared" si="59"/>
        <v>153958.00634608336</v>
      </c>
      <c r="G63" s="655">
        <f t="shared" si="59"/>
        <v>153911.00634608336</v>
      </c>
      <c r="H63" s="655">
        <f>SUM(H50:H62)</f>
        <v>156245.75634608336</v>
      </c>
      <c r="I63" s="655">
        <f t="shared" si="59"/>
        <v>155829.75634608336</v>
      </c>
      <c r="J63" s="655">
        <f t="shared" si="59"/>
        <v>155868.75634608336</v>
      </c>
      <c r="K63" s="655">
        <f t="shared" si="59"/>
        <v>156066.75634608336</v>
      </c>
      <c r="L63" s="655">
        <f t="shared" si="59"/>
        <v>155790.46634608335</v>
      </c>
      <c r="M63" s="655">
        <f t="shared" si="59"/>
        <v>155651.46634608335</v>
      </c>
      <c r="N63" s="666">
        <f>SUM(N50:N62)</f>
        <v>1861996.3461529997</v>
      </c>
      <c r="O63" s="166"/>
      <c r="P63" s="167">
        <f t="shared" si="47"/>
        <v>153639.35634608334</v>
      </c>
      <c r="Q63" s="167">
        <f t="shared" si="48"/>
        <v>310254.3626921667</v>
      </c>
      <c r="R63" s="167">
        <f t="shared" si="49"/>
        <v>465409.36903825006</v>
      </c>
      <c r="S63" s="167">
        <f t="shared" si="50"/>
        <v>618674.3753843334</v>
      </c>
      <c r="T63" s="167">
        <f t="shared" si="51"/>
        <v>772632.3817304168</v>
      </c>
      <c r="U63" s="167">
        <f t="shared" si="52"/>
        <v>926543.3880765002</v>
      </c>
      <c r="V63" s="167">
        <f t="shared" si="53"/>
        <v>1082789.1444225835</v>
      </c>
      <c r="W63" s="167">
        <f t="shared" si="54"/>
        <v>1238618.900768667</v>
      </c>
      <c r="X63" s="167">
        <f t="shared" si="55"/>
        <v>1394487.6571147502</v>
      </c>
      <c r="Y63" s="167">
        <f t="shared" si="56"/>
        <v>1550554.4134608335</v>
      </c>
      <c r="Z63" s="167">
        <f t="shared" si="57"/>
        <v>1706344.879806917</v>
      </c>
      <c r="AA63" s="167">
        <f t="shared" si="58"/>
        <v>1861996.3461530004</v>
      </c>
    </row>
    <row r="64" spans="1:27" s="661" customFormat="1" ht="15">
      <c r="A64" s="656" t="s">
        <v>97</v>
      </c>
      <c r="B64" s="657"/>
      <c r="C64" s="657"/>
      <c r="D64" s="658"/>
      <c r="E64" s="658"/>
      <c r="F64" s="658"/>
      <c r="G64" s="658"/>
      <c r="H64" s="658"/>
      <c r="I64" s="658"/>
      <c r="J64" s="658"/>
      <c r="K64" s="658"/>
      <c r="L64" s="658"/>
      <c r="M64" s="658"/>
      <c r="O64" s="659"/>
      <c r="P64" s="658" t="s">
        <v>115</v>
      </c>
      <c r="Q64" s="658" t="s">
        <v>116</v>
      </c>
      <c r="R64" s="658" t="s">
        <v>117</v>
      </c>
      <c r="S64" s="658" t="s">
        <v>118</v>
      </c>
      <c r="T64" s="658" t="s">
        <v>119</v>
      </c>
      <c r="U64" s="658" t="s">
        <v>120</v>
      </c>
      <c r="V64" s="658" t="s">
        <v>121</v>
      </c>
      <c r="W64" s="658" t="s">
        <v>122</v>
      </c>
      <c r="X64" s="658" t="s">
        <v>123</v>
      </c>
      <c r="Y64" s="658" t="s">
        <v>124</v>
      </c>
      <c r="Z64" s="658" t="s">
        <v>125</v>
      </c>
      <c r="AA64" s="658" t="s">
        <v>126</v>
      </c>
    </row>
    <row r="65" spans="1:27" s="545" customFormat="1" ht="15">
      <c r="A65" s="543" t="s">
        <v>210</v>
      </c>
      <c r="B65" s="662" t="s">
        <v>4</v>
      </c>
      <c r="C65" s="662" t="s">
        <v>5</v>
      </c>
      <c r="D65" s="543" t="s">
        <v>6</v>
      </c>
      <c r="E65" s="543" t="s">
        <v>7</v>
      </c>
      <c r="F65" s="543" t="s">
        <v>8</v>
      </c>
      <c r="G65" s="543" t="s">
        <v>9</v>
      </c>
      <c r="H65" s="543" t="s">
        <v>10</v>
      </c>
      <c r="I65" s="543" t="s">
        <v>11</v>
      </c>
      <c r="J65" s="543" t="s">
        <v>12</v>
      </c>
      <c r="K65" s="543" t="s">
        <v>13</v>
      </c>
      <c r="L65" s="543" t="s">
        <v>14</v>
      </c>
      <c r="M65" s="543" t="s">
        <v>15</v>
      </c>
      <c r="N65" s="536" t="s">
        <v>94</v>
      </c>
      <c r="O65" s="544"/>
      <c r="P65" s="543"/>
      <c r="Q65" s="543"/>
      <c r="R65" s="543"/>
      <c r="S65" s="543"/>
      <c r="T65" s="543"/>
      <c r="U65" s="543"/>
      <c r="V65" s="543"/>
      <c r="W65" s="543"/>
      <c r="X65" s="543"/>
      <c r="Y65" s="543"/>
      <c r="Z65" s="543"/>
      <c r="AA65" s="543"/>
    </row>
    <row r="66" spans="1:27" s="144" customFormat="1" ht="12.75">
      <c r="A66" s="584" t="s">
        <v>250</v>
      </c>
      <c r="B66" s="137">
        <f>'[6]Education'!B8</f>
        <v>79462.97866666668</v>
      </c>
      <c r="C66" s="137">
        <f>'[6]Education'!C8</f>
        <v>83892.97866666668</v>
      </c>
      <c r="D66" s="137">
        <f>'[6]Education'!D8</f>
        <v>81392.97866666668</v>
      </c>
      <c r="E66" s="137">
        <f>'[6]Education'!E8</f>
        <v>81392.97866666668</v>
      </c>
      <c r="F66" s="137">
        <f>'[6]Education'!F8</f>
        <v>84792.97866666668</v>
      </c>
      <c r="G66" s="137">
        <f>'[6]Education'!G8</f>
        <v>84792.97866666668</v>
      </c>
      <c r="H66" s="137">
        <f>'[6]Education'!H8</f>
        <v>84792.97866666668</v>
      </c>
      <c r="I66" s="137">
        <f>'[6]Education'!I8</f>
        <v>84792.97866666668</v>
      </c>
      <c r="J66" s="137">
        <f>'[6]Education'!J8</f>
        <v>84792.97866666668</v>
      </c>
      <c r="K66" s="137">
        <f>'[6]Education'!K8</f>
        <v>84792.97866666668</v>
      </c>
      <c r="L66" s="137">
        <f>'[6]Education'!L8</f>
        <v>84792.97866666668</v>
      </c>
      <c r="M66" s="137">
        <f>'[6]Education'!M8</f>
        <v>84792.97866666668</v>
      </c>
      <c r="N66" s="532">
        <f aca="true" t="shared" si="60" ref="N66:N74">SUM(B66:M66)</f>
        <v>1004485.7440000001</v>
      </c>
      <c r="O66" s="168" t="s">
        <v>175</v>
      </c>
      <c r="P66" s="137">
        <f aca="true" t="shared" si="61" ref="P66:P75">B66</f>
        <v>79462.97866666668</v>
      </c>
      <c r="Q66" s="137">
        <f aca="true" t="shared" si="62" ref="Q66:Q75">SUM(B66:C66)</f>
        <v>163355.95733333335</v>
      </c>
      <c r="R66" s="137">
        <f aca="true" t="shared" si="63" ref="R66:R75">SUM(B66:D66)</f>
        <v>244748.93600000005</v>
      </c>
      <c r="S66" s="137">
        <f aca="true" t="shared" si="64" ref="S66:S75">SUM(B66:E66)</f>
        <v>326141.9146666667</v>
      </c>
      <c r="T66" s="137">
        <f aca="true" t="shared" si="65" ref="T66:T75">SUM(B66:F66)</f>
        <v>410934.89333333337</v>
      </c>
      <c r="U66" s="137">
        <f aca="true" t="shared" si="66" ref="U66:U75">SUM(B66:G66)</f>
        <v>495727.87200000003</v>
      </c>
      <c r="V66" s="137">
        <f aca="true" t="shared" si="67" ref="V66:V75">SUM(B66:H66)</f>
        <v>580520.8506666668</v>
      </c>
      <c r="W66" s="137">
        <f aca="true" t="shared" si="68" ref="W66:W75">SUM(B66:I66)</f>
        <v>665313.8293333334</v>
      </c>
      <c r="X66" s="137">
        <f aca="true" t="shared" si="69" ref="X66:X75">SUM(B66:J66)</f>
        <v>750106.8080000001</v>
      </c>
      <c r="Y66" s="137">
        <f aca="true" t="shared" si="70" ref="Y66:Y75">SUM(B66:K66)</f>
        <v>834899.7866666667</v>
      </c>
      <c r="Z66" s="137">
        <f aca="true" t="shared" si="71" ref="Z66:Z75">SUM(B66:L66)</f>
        <v>919692.7653333334</v>
      </c>
      <c r="AA66" s="137">
        <f aca="true" t="shared" si="72" ref="AA66:AA75">SUM(B66:M66)</f>
        <v>1004485.7440000001</v>
      </c>
    </row>
    <row r="67" spans="1:27" s="144" customFormat="1" ht="12.75">
      <c r="A67" s="137" t="s">
        <v>251</v>
      </c>
      <c r="B67" s="137">
        <f>'[6]Education'!B9</f>
        <v>5481.666666666667</v>
      </c>
      <c r="C67" s="137">
        <f>'[6]Education'!C9</f>
        <v>5481.666666666667</v>
      </c>
      <c r="D67" s="137">
        <f>'[6]Education'!D9</f>
        <v>5481.666666666667</v>
      </c>
      <c r="E67" s="137">
        <f>'[6]Education'!E9</f>
        <v>5481.666666666667</v>
      </c>
      <c r="F67" s="137">
        <f>'[6]Education'!F9</f>
        <v>5481.666666666667</v>
      </c>
      <c r="G67" s="137">
        <f>'[6]Education'!G9</f>
        <v>5481.666666666667</v>
      </c>
      <c r="H67" s="137">
        <f>'[6]Education'!H9</f>
        <v>5481.666666666667</v>
      </c>
      <c r="I67" s="137">
        <f>'[6]Education'!I9</f>
        <v>5481.666666666667</v>
      </c>
      <c r="J67" s="137">
        <f>'[6]Education'!J9</f>
        <v>5481.666666666667</v>
      </c>
      <c r="K67" s="137">
        <f>'[6]Education'!K9</f>
        <v>5481.666666666667</v>
      </c>
      <c r="L67" s="137">
        <f>'[6]Education'!L9</f>
        <v>5481.666666666667</v>
      </c>
      <c r="M67" s="137">
        <f>'[6]Education'!M9</f>
        <v>5481.666666666667</v>
      </c>
      <c r="N67" s="532">
        <f t="shared" si="60"/>
        <v>65779.99999999999</v>
      </c>
      <c r="O67" s="168" t="s">
        <v>175</v>
      </c>
      <c r="P67" s="137">
        <f t="shared" si="61"/>
        <v>5481.666666666667</v>
      </c>
      <c r="Q67" s="137">
        <f t="shared" si="62"/>
        <v>10963.333333333334</v>
      </c>
      <c r="R67" s="137">
        <f t="shared" si="63"/>
        <v>16445</v>
      </c>
      <c r="S67" s="137">
        <f t="shared" si="64"/>
        <v>21926.666666666668</v>
      </c>
      <c r="T67" s="137">
        <f t="shared" si="65"/>
        <v>27408.333333333336</v>
      </c>
      <c r="U67" s="137">
        <f t="shared" si="66"/>
        <v>32890</v>
      </c>
      <c r="V67" s="137">
        <f t="shared" si="67"/>
        <v>38371.666666666664</v>
      </c>
      <c r="W67" s="137">
        <f t="shared" si="68"/>
        <v>43853.33333333333</v>
      </c>
      <c r="X67" s="137">
        <f t="shared" si="69"/>
        <v>49334.99999999999</v>
      </c>
      <c r="Y67" s="137">
        <f t="shared" si="70"/>
        <v>54816.66666666666</v>
      </c>
      <c r="Z67" s="137">
        <f t="shared" si="71"/>
        <v>60298.33333333332</v>
      </c>
      <c r="AA67" s="137">
        <f t="shared" si="72"/>
        <v>65779.99999999999</v>
      </c>
    </row>
    <row r="68" spans="1:27" s="144" customFormat="1" ht="12.75">
      <c r="A68" s="137" t="s">
        <v>252</v>
      </c>
      <c r="B68" s="137">
        <f>'[6]Education'!B10</f>
        <v>6078.917868</v>
      </c>
      <c r="C68" s="137">
        <f>'[6]Education'!C10</f>
        <v>6417.812868000001</v>
      </c>
      <c r="D68" s="137">
        <f>'[6]Education'!D10</f>
        <v>6226.562868000001</v>
      </c>
      <c r="E68" s="137">
        <f>'[6]Education'!E10</f>
        <v>6226.562868000001</v>
      </c>
      <c r="F68" s="137">
        <f>'[6]Education'!F10</f>
        <v>6486.662868</v>
      </c>
      <c r="G68" s="137">
        <f>'[6]Education'!G10</f>
        <v>6486.662868</v>
      </c>
      <c r="H68" s="137">
        <f>'[6]Education'!H10</f>
        <v>6486.662868</v>
      </c>
      <c r="I68" s="137">
        <f>'[6]Education'!I10</f>
        <v>6486.662868</v>
      </c>
      <c r="J68" s="137">
        <f>'[6]Education'!J10</f>
        <v>6486.662868</v>
      </c>
      <c r="K68" s="137">
        <f>'[6]Education'!K10</f>
        <v>6486.662868</v>
      </c>
      <c r="L68" s="137">
        <f>'[6]Education'!L10</f>
        <v>6486.662868</v>
      </c>
      <c r="M68" s="137">
        <f>'[6]Education'!M10</f>
        <v>6486.662868</v>
      </c>
      <c r="N68" s="532">
        <f t="shared" si="60"/>
        <v>76843.15941600001</v>
      </c>
      <c r="O68" s="168" t="s">
        <v>175</v>
      </c>
      <c r="P68" s="137">
        <f t="shared" si="61"/>
        <v>6078.917868</v>
      </c>
      <c r="Q68" s="137">
        <f t="shared" si="62"/>
        <v>12496.730736000001</v>
      </c>
      <c r="R68" s="137">
        <f t="shared" si="63"/>
        <v>18723.293604000002</v>
      </c>
      <c r="S68" s="137">
        <f t="shared" si="64"/>
        <v>24949.856472000003</v>
      </c>
      <c r="T68" s="137">
        <f t="shared" si="65"/>
        <v>31436.519340000003</v>
      </c>
      <c r="U68" s="137">
        <f t="shared" si="66"/>
        <v>37923.182208000006</v>
      </c>
      <c r="V68" s="137">
        <f t="shared" si="67"/>
        <v>44409.845076000005</v>
      </c>
      <c r="W68" s="137">
        <f t="shared" si="68"/>
        <v>50896.507944000004</v>
      </c>
      <c r="X68" s="137">
        <f t="shared" si="69"/>
        <v>57383.170812000004</v>
      </c>
      <c r="Y68" s="137">
        <f t="shared" si="70"/>
        <v>63869.83368</v>
      </c>
      <c r="Z68" s="137">
        <f t="shared" si="71"/>
        <v>70356.49654800001</v>
      </c>
      <c r="AA68" s="137">
        <f t="shared" si="72"/>
        <v>76843.15941600001</v>
      </c>
    </row>
    <row r="69" spans="1:27" s="144" customFormat="1" ht="12.75">
      <c r="A69" s="137" t="s">
        <v>253</v>
      </c>
      <c r="B69" s="638">
        <f>B105*0.46</f>
        <v>16122.458285600003</v>
      </c>
      <c r="C69" s="638">
        <f aca="true" t="shared" si="73" ref="C69:M69">C105*0.46</f>
        <v>16018.958285600003</v>
      </c>
      <c r="D69" s="638">
        <f t="shared" si="73"/>
        <v>16018.958285600003</v>
      </c>
      <c r="E69" s="638">
        <f t="shared" si="73"/>
        <v>16018.958285600003</v>
      </c>
      <c r="F69" s="638">
        <f t="shared" si="73"/>
        <v>16892.9582856</v>
      </c>
      <c r="G69" s="638">
        <f t="shared" si="73"/>
        <v>16386.9582856</v>
      </c>
      <c r="H69" s="638">
        <f t="shared" si="73"/>
        <v>15926.958285600003</v>
      </c>
      <c r="I69" s="638">
        <f t="shared" si="73"/>
        <v>15650.958285600003</v>
      </c>
      <c r="J69" s="638">
        <f t="shared" si="73"/>
        <v>15650.958285600003</v>
      </c>
      <c r="K69" s="638">
        <f t="shared" si="73"/>
        <v>15696.958285600003</v>
      </c>
      <c r="L69" s="638">
        <f t="shared" si="73"/>
        <v>15367.138285600004</v>
      </c>
      <c r="M69" s="638">
        <f t="shared" si="73"/>
        <v>15367.138285600004</v>
      </c>
      <c r="N69" s="532">
        <f>SUM(B69:M69)</f>
        <v>191119.35942720002</v>
      </c>
      <c r="O69" s="168" t="s">
        <v>391</v>
      </c>
      <c r="P69" s="137">
        <f t="shared" si="61"/>
        <v>16122.458285600003</v>
      </c>
      <c r="Q69" s="137">
        <f t="shared" si="62"/>
        <v>32141.416571200007</v>
      </c>
      <c r="R69" s="137">
        <f t="shared" si="63"/>
        <v>48160.37485680001</v>
      </c>
      <c r="S69" s="137">
        <f t="shared" si="64"/>
        <v>64179.33314240001</v>
      </c>
      <c r="T69" s="137">
        <f t="shared" si="65"/>
        <v>81072.29142800001</v>
      </c>
      <c r="U69" s="137">
        <f t="shared" si="66"/>
        <v>97459.24971360002</v>
      </c>
      <c r="V69" s="137">
        <f t="shared" si="67"/>
        <v>113386.20799920002</v>
      </c>
      <c r="W69" s="137">
        <f t="shared" si="68"/>
        <v>129037.16628480003</v>
      </c>
      <c r="X69" s="137">
        <f t="shared" si="69"/>
        <v>144688.12457040002</v>
      </c>
      <c r="Y69" s="137">
        <f t="shared" si="70"/>
        <v>160385.08285600002</v>
      </c>
      <c r="Z69" s="137">
        <f t="shared" si="71"/>
        <v>175752.22114160002</v>
      </c>
      <c r="AA69" s="137">
        <f t="shared" si="72"/>
        <v>191119.35942720002</v>
      </c>
    </row>
    <row r="70" spans="1:27" s="144" customFormat="1" ht="12.75">
      <c r="A70" s="137" t="s">
        <v>254</v>
      </c>
      <c r="B70" s="137">
        <v>900</v>
      </c>
      <c r="C70" s="137">
        <v>900</v>
      </c>
      <c r="D70" s="137">
        <v>900</v>
      </c>
      <c r="E70" s="137">
        <v>900</v>
      </c>
      <c r="F70" s="137">
        <v>900</v>
      </c>
      <c r="G70" s="137">
        <v>900</v>
      </c>
      <c r="H70" s="137">
        <v>900</v>
      </c>
      <c r="I70" s="137">
        <v>900</v>
      </c>
      <c r="J70" s="137">
        <v>900</v>
      </c>
      <c r="K70" s="137">
        <v>900</v>
      </c>
      <c r="L70" s="137">
        <v>900</v>
      </c>
      <c r="M70" s="137">
        <v>900</v>
      </c>
      <c r="N70" s="532">
        <f t="shared" si="60"/>
        <v>10800</v>
      </c>
      <c r="O70" s="675" t="s">
        <v>475</v>
      </c>
      <c r="P70" s="137">
        <f t="shared" si="61"/>
        <v>900</v>
      </c>
      <c r="Q70" s="137">
        <f t="shared" si="62"/>
        <v>1800</v>
      </c>
      <c r="R70" s="137">
        <f t="shared" si="63"/>
        <v>2700</v>
      </c>
      <c r="S70" s="137">
        <f t="shared" si="64"/>
        <v>3600</v>
      </c>
      <c r="T70" s="137">
        <f t="shared" si="65"/>
        <v>4500</v>
      </c>
      <c r="U70" s="137">
        <f t="shared" si="66"/>
        <v>5400</v>
      </c>
      <c r="V70" s="137">
        <f t="shared" si="67"/>
        <v>6300</v>
      </c>
      <c r="W70" s="137">
        <f t="shared" si="68"/>
        <v>7200</v>
      </c>
      <c r="X70" s="137">
        <f t="shared" si="69"/>
        <v>8100</v>
      </c>
      <c r="Y70" s="137">
        <f t="shared" si="70"/>
        <v>9000</v>
      </c>
      <c r="Z70" s="137">
        <f t="shared" si="71"/>
        <v>9900</v>
      </c>
      <c r="AA70" s="137">
        <f t="shared" si="72"/>
        <v>10800</v>
      </c>
    </row>
    <row r="71" spans="1:27" s="144" customFormat="1" ht="30" customHeight="1">
      <c r="A71" s="137" t="s">
        <v>265</v>
      </c>
      <c r="B71" s="137">
        <f>75+1750+10</f>
        <v>1835</v>
      </c>
      <c r="C71" s="137">
        <v>75</v>
      </c>
      <c r="D71" s="137">
        <v>85</v>
      </c>
      <c r="E71" s="137">
        <v>75</v>
      </c>
      <c r="F71" s="137">
        <v>85</v>
      </c>
      <c r="G71" s="137">
        <v>75</v>
      </c>
      <c r="H71" s="137">
        <v>85</v>
      </c>
      <c r="I71" s="137">
        <v>75</v>
      </c>
      <c r="J71" s="137">
        <v>85</v>
      </c>
      <c r="K71" s="137">
        <v>75</v>
      </c>
      <c r="L71" s="137">
        <v>85</v>
      </c>
      <c r="M71" s="137">
        <v>75</v>
      </c>
      <c r="N71" s="532">
        <f>SUM(B71:M71)</f>
        <v>2710</v>
      </c>
      <c r="O71" s="168" t="s">
        <v>460</v>
      </c>
      <c r="P71" s="137">
        <f t="shared" si="61"/>
        <v>1835</v>
      </c>
      <c r="Q71" s="137">
        <f t="shared" si="62"/>
        <v>1910</v>
      </c>
      <c r="R71" s="137">
        <f t="shared" si="63"/>
        <v>1995</v>
      </c>
      <c r="S71" s="137">
        <f t="shared" si="64"/>
        <v>2070</v>
      </c>
      <c r="T71" s="137">
        <f t="shared" si="65"/>
        <v>2155</v>
      </c>
      <c r="U71" s="137">
        <f t="shared" si="66"/>
        <v>2230</v>
      </c>
      <c r="V71" s="137">
        <f t="shared" si="67"/>
        <v>2315</v>
      </c>
      <c r="W71" s="137">
        <f t="shared" si="68"/>
        <v>2390</v>
      </c>
      <c r="X71" s="137">
        <f t="shared" si="69"/>
        <v>2475</v>
      </c>
      <c r="Y71" s="137">
        <f t="shared" si="70"/>
        <v>2550</v>
      </c>
      <c r="Z71" s="137">
        <f t="shared" si="71"/>
        <v>2635</v>
      </c>
      <c r="AA71" s="137">
        <f t="shared" si="72"/>
        <v>2710</v>
      </c>
    </row>
    <row r="72" spans="1:27" s="144" customFormat="1" ht="12.75">
      <c r="A72" s="137" t="s">
        <v>99</v>
      </c>
      <c r="B72" s="137">
        <v>0</v>
      </c>
      <c r="C72" s="137">
        <v>0</v>
      </c>
      <c r="D72" s="580">
        <v>2000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 t="s">
        <v>129</v>
      </c>
      <c r="N72" s="532">
        <f t="shared" si="60"/>
        <v>2000</v>
      </c>
      <c r="O72" s="168" t="s">
        <v>472</v>
      </c>
      <c r="P72" s="137">
        <f t="shared" si="61"/>
        <v>0</v>
      </c>
      <c r="Q72" s="137">
        <f t="shared" si="62"/>
        <v>0</v>
      </c>
      <c r="R72" s="137">
        <f t="shared" si="63"/>
        <v>2000</v>
      </c>
      <c r="S72" s="137">
        <f t="shared" si="64"/>
        <v>2000</v>
      </c>
      <c r="T72" s="137">
        <f t="shared" si="65"/>
        <v>2000</v>
      </c>
      <c r="U72" s="137">
        <f t="shared" si="66"/>
        <v>2000</v>
      </c>
      <c r="V72" s="137">
        <f t="shared" si="67"/>
        <v>2000</v>
      </c>
      <c r="W72" s="137">
        <f t="shared" si="68"/>
        <v>2000</v>
      </c>
      <c r="X72" s="137">
        <f t="shared" si="69"/>
        <v>2000</v>
      </c>
      <c r="Y72" s="137">
        <f t="shared" si="70"/>
        <v>2000</v>
      </c>
      <c r="Z72" s="137">
        <f t="shared" si="71"/>
        <v>2000</v>
      </c>
      <c r="AA72" s="137">
        <f t="shared" si="72"/>
        <v>2000</v>
      </c>
    </row>
    <row r="73" spans="1:27" s="144" customFormat="1" ht="12.75">
      <c r="A73" s="137" t="s">
        <v>52</v>
      </c>
      <c r="B73" s="168">
        <v>1200</v>
      </c>
      <c r="C73" s="168">
        <v>1400</v>
      </c>
      <c r="D73" s="168">
        <v>1400</v>
      </c>
      <c r="E73" s="168">
        <v>1500</v>
      </c>
      <c r="F73" s="168">
        <v>1500</v>
      </c>
      <c r="G73" s="168">
        <v>1500</v>
      </c>
      <c r="H73" s="168">
        <v>1500</v>
      </c>
      <c r="I73" s="168">
        <v>1500</v>
      </c>
      <c r="J73" s="168">
        <v>1500</v>
      </c>
      <c r="K73" s="168">
        <v>1500</v>
      </c>
      <c r="L73" s="168">
        <v>1000</v>
      </c>
      <c r="M73" s="168">
        <v>1400</v>
      </c>
      <c r="N73" s="532">
        <f>SUM(B73:M73)</f>
        <v>16900</v>
      </c>
      <c r="O73" s="168" t="s">
        <v>412</v>
      </c>
      <c r="P73" s="137">
        <f>B73</f>
        <v>1200</v>
      </c>
      <c r="Q73" s="137">
        <f>SUM(B73:C73)</f>
        <v>2600</v>
      </c>
      <c r="R73" s="137">
        <f>SUM(B73:D73)</f>
        <v>4000</v>
      </c>
      <c r="S73" s="137">
        <f>SUM(B73:E73)</f>
        <v>5500</v>
      </c>
      <c r="T73" s="137">
        <f>SUM(B73:F73)</f>
        <v>7000</v>
      </c>
      <c r="U73" s="137">
        <f>SUM(B73:G73)</f>
        <v>8500</v>
      </c>
      <c r="V73" s="137">
        <f>SUM(B73:H73)</f>
        <v>10000</v>
      </c>
      <c r="W73" s="137">
        <f>SUM(B73:I73)</f>
        <v>11500</v>
      </c>
      <c r="X73" s="137">
        <f>SUM(B73:J73)</f>
        <v>13000</v>
      </c>
      <c r="Y73" s="137">
        <f>SUM(B73:K73)</f>
        <v>14500</v>
      </c>
      <c r="Z73" s="137">
        <f>SUM(B73:L73)</f>
        <v>15500</v>
      </c>
      <c r="AA73" s="137">
        <f>SUM(B73:M73)</f>
        <v>16900</v>
      </c>
    </row>
    <row r="74" spans="1:27" s="144" customFormat="1" ht="14.25" customHeight="1">
      <c r="A74" s="137" t="s">
        <v>267</v>
      </c>
      <c r="B74" s="137">
        <v>0</v>
      </c>
      <c r="C74" s="137">
        <v>0</v>
      </c>
      <c r="D74" s="137">
        <v>0</v>
      </c>
      <c r="E74" s="137"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v>0</v>
      </c>
      <c r="L74" s="137">
        <v>0</v>
      </c>
      <c r="M74" s="137" t="s">
        <v>129</v>
      </c>
      <c r="N74" s="532">
        <f t="shared" si="60"/>
        <v>0</v>
      </c>
      <c r="O74" s="168" t="s">
        <v>473</v>
      </c>
      <c r="P74" s="137">
        <f t="shared" si="61"/>
        <v>0</v>
      </c>
      <c r="Q74" s="137">
        <f t="shared" si="62"/>
        <v>0</v>
      </c>
      <c r="R74" s="137">
        <f t="shared" si="63"/>
        <v>0</v>
      </c>
      <c r="S74" s="137">
        <f t="shared" si="64"/>
        <v>0</v>
      </c>
      <c r="T74" s="137">
        <f t="shared" si="65"/>
        <v>0</v>
      </c>
      <c r="U74" s="137">
        <f t="shared" si="66"/>
        <v>0</v>
      </c>
      <c r="V74" s="137">
        <f t="shared" si="67"/>
        <v>0</v>
      </c>
      <c r="W74" s="137">
        <f t="shared" si="68"/>
        <v>0</v>
      </c>
      <c r="X74" s="137">
        <f t="shared" si="69"/>
        <v>0</v>
      </c>
      <c r="Y74" s="137">
        <f t="shared" si="70"/>
        <v>0</v>
      </c>
      <c r="Z74" s="137">
        <f t="shared" si="71"/>
        <v>0</v>
      </c>
      <c r="AA74" s="137">
        <f t="shared" si="72"/>
        <v>0</v>
      </c>
    </row>
    <row r="75" spans="1:27" s="144" customFormat="1" ht="13.5" customHeight="1">
      <c r="A75" s="533" t="s">
        <v>255</v>
      </c>
      <c r="B75" s="532">
        <f aca="true" t="shared" si="74" ref="B75:N75">SUM(B66:B74)</f>
        <v>111081.02148693336</v>
      </c>
      <c r="C75" s="532">
        <f t="shared" si="74"/>
        <v>114186.41648693336</v>
      </c>
      <c r="D75" s="532">
        <f t="shared" si="74"/>
        <v>113505.16648693336</v>
      </c>
      <c r="E75" s="532">
        <f t="shared" si="74"/>
        <v>111595.16648693336</v>
      </c>
      <c r="F75" s="532">
        <f t="shared" si="74"/>
        <v>116139.26648693335</v>
      </c>
      <c r="G75" s="532">
        <f t="shared" si="74"/>
        <v>115623.26648693335</v>
      </c>
      <c r="H75" s="532">
        <f t="shared" si="74"/>
        <v>115173.26648693335</v>
      </c>
      <c r="I75" s="532">
        <f t="shared" si="74"/>
        <v>114887.26648693335</v>
      </c>
      <c r="J75" s="532">
        <f t="shared" si="74"/>
        <v>114897.26648693335</v>
      </c>
      <c r="K75" s="532">
        <f t="shared" si="74"/>
        <v>114933.26648693335</v>
      </c>
      <c r="L75" s="532">
        <f t="shared" si="74"/>
        <v>114113.44648693335</v>
      </c>
      <c r="M75" s="532">
        <f t="shared" si="74"/>
        <v>114503.44648693335</v>
      </c>
      <c r="N75" s="583">
        <f t="shared" si="74"/>
        <v>1370638.2628431998</v>
      </c>
      <c r="O75" s="168"/>
      <c r="P75" s="137">
        <f t="shared" si="61"/>
        <v>111081.02148693336</v>
      </c>
      <c r="Q75" s="137">
        <f t="shared" si="62"/>
        <v>225267.4379738667</v>
      </c>
      <c r="R75" s="137">
        <f t="shared" si="63"/>
        <v>338772.60446080007</v>
      </c>
      <c r="S75" s="137">
        <f t="shared" si="64"/>
        <v>450367.7709477334</v>
      </c>
      <c r="T75" s="137">
        <f t="shared" si="65"/>
        <v>566507.0374346668</v>
      </c>
      <c r="U75" s="137">
        <f t="shared" si="66"/>
        <v>682130.3039216001</v>
      </c>
      <c r="V75" s="137">
        <f t="shared" si="67"/>
        <v>797303.5704085334</v>
      </c>
      <c r="W75" s="137">
        <f t="shared" si="68"/>
        <v>912190.8368954668</v>
      </c>
      <c r="X75" s="137">
        <f t="shared" si="69"/>
        <v>1027088.1033824001</v>
      </c>
      <c r="Y75" s="137">
        <f t="shared" si="70"/>
        <v>1142021.3698693335</v>
      </c>
      <c r="Z75" s="137">
        <f t="shared" si="71"/>
        <v>1256134.8163562668</v>
      </c>
      <c r="AA75" s="137">
        <f t="shared" si="72"/>
        <v>1370638.2628432002</v>
      </c>
    </row>
    <row r="76" spans="1:27" s="545" customFormat="1" ht="13.5" customHeight="1">
      <c r="A76" s="542" t="s">
        <v>211</v>
      </c>
      <c r="B76" s="541" t="s">
        <v>4</v>
      </c>
      <c r="C76" s="541" t="s">
        <v>5</v>
      </c>
      <c r="D76" s="542" t="s">
        <v>6</v>
      </c>
      <c r="E76" s="542" t="s">
        <v>7</v>
      </c>
      <c r="F76" s="542" t="s">
        <v>8</v>
      </c>
      <c r="G76" s="542" t="s">
        <v>9</v>
      </c>
      <c r="H76" s="542" t="s">
        <v>10</v>
      </c>
      <c r="I76" s="542" t="s">
        <v>11</v>
      </c>
      <c r="J76" s="542" t="s">
        <v>12</v>
      </c>
      <c r="K76" s="542" t="s">
        <v>13</v>
      </c>
      <c r="L76" s="542" t="s">
        <v>14</v>
      </c>
      <c r="M76" s="542" t="s">
        <v>15</v>
      </c>
      <c r="N76" s="583"/>
      <c r="O76" s="663"/>
      <c r="P76" s="583"/>
      <c r="Q76" s="583"/>
      <c r="R76" s="583"/>
      <c r="S76" s="583"/>
      <c r="T76" s="583"/>
      <c r="U76" s="583"/>
      <c r="V76" s="583"/>
      <c r="W76" s="583"/>
      <c r="X76" s="583"/>
      <c r="Y76" s="583"/>
      <c r="Z76" s="583"/>
      <c r="AA76" s="583"/>
    </row>
    <row r="77" spans="1:27" s="144" customFormat="1" ht="13.5" customHeight="1">
      <c r="A77" s="137" t="s">
        <v>256</v>
      </c>
      <c r="B77" s="137">
        <f>'[6]Education'!B60</f>
        <v>5687.866666666666</v>
      </c>
      <c r="C77" s="137">
        <f>'[6]Education'!C60</f>
        <v>5687.866666666666</v>
      </c>
      <c r="D77" s="137">
        <f>'[6]Education'!D60</f>
        <v>5687.866666666666</v>
      </c>
      <c r="E77" s="137">
        <f>'[6]Education'!E60</f>
        <v>5687.866666666666</v>
      </c>
      <c r="F77" s="137">
        <f>'[6]Education'!F60</f>
        <v>5687.866666666666</v>
      </c>
      <c r="G77" s="137">
        <f>'[6]Education'!G60</f>
        <v>5687.866666666666</v>
      </c>
      <c r="H77" s="137">
        <f>'[6]Education'!H60</f>
        <v>5687.866666666666</v>
      </c>
      <c r="I77" s="137">
        <f>'[6]Education'!I60</f>
        <v>5687.866666666666</v>
      </c>
      <c r="J77" s="137">
        <f>'[6]Education'!J60</f>
        <v>5937.866666666666</v>
      </c>
      <c r="K77" s="137">
        <f>'[6]Education'!K60</f>
        <v>8187.866666666666</v>
      </c>
      <c r="L77" s="137">
        <f>'[6]Education'!L60</f>
        <v>8187.866666666666</v>
      </c>
      <c r="M77" s="137">
        <f>'[6]Education'!M60</f>
        <v>6437.866666666666</v>
      </c>
      <c r="N77" s="532">
        <f aca="true" t="shared" si="75" ref="N77:N84">SUM(B77:M77)</f>
        <v>74254.40000000001</v>
      </c>
      <c r="O77" s="168" t="s">
        <v>175</v>
      </c>
      <c r="P77" s="137">
        <f>B77</f>
        <v>5687.866666666666</v>
      </c>
      <c r="Q77" s="137">
        <f>SUM(B77:C77)</f>
        <v>11375.733333333332</v>
      </c>
      <c r="R77" s="137">
        <f>SUM(B77:D77)</f>
        <v>17063.6</v>
      </c>
      <c r="S77" s="137">
        <f>SUM(B77:E77)</f>
        <v>22751.466666666664</v>
      </c>
      <c r="T77" s="137">
        <f>SUM(B77:F77)</f>
        <v>28439.33333333333</v>
      </c>
      <c r="U77" s="137">
        <f>SUM(B77:G77)</f>
        <v>34127.2</v>
      </c>
      <c r="V77" s="137">
        <f>SUM(B77:H77)</f>
        <v>39815.066666666666</v>
      </c>
      <c r="W77" s="137">
        <f>SUM(B77:I77)</f>
        <v>45502.933333333334</v>
      </c>
      <c r="X77" s="137">
        <f>SUM(B77:J77)</f>
        <v>51440.8</v>
      </c>
      <c r="Y77" s="137">
        <f>SUM(B77:K77)</f>
        <v>59628.66666666667</v>
      </c>
      <c r="Z77" s="137">
        <f>SUM(B77:L77)</f>
        <v>67816.53333333334</v>
      </c>
      <c r="AA77" s="137">
        <f>SUM(B77:M77)</f>
        <v>74254.40000000001</v>
      </c>
    </row>
    <row r="78" spans="1:27" s="144" customFormat="1" ht="13.5" customHeight="1">
      <c r="A78" s="137" t="s">
        <v>257</v>
      </c>
      <c r="B78" s="137">
        <f>'[6]Education'!B61</f>
        <v>0</v>
      </c>
      <c r="C78" s="137">
        <f>'[6]Education'!C61</f>
        <v>0</v>
      </c>
      <c r="D78" s="137">
        <f>'[6]Education'!D61</f>
        <v>0</v>
      </c>
      <c r="E78" s="137">
        <f>'[6]Education'!E61</f>
        <v>0</v>
      </c>
      <c r="F78" s="137">
        <f>'[6]Education'!F61</f>
        <v>0</v>
      </c>
      <c r="G78" s="137">
        <f>'[6]Education'!G61</f>
        <v>0</v>
      </c>
      <c r="H78" s="137">
        <f>'[6]Education'!H61</f>
        <v>0</v>
      </c>
      <c r="I78" s="137">
        <f>'[6]Education'!I61</f>
        <v>324</v>
      </c>
      <c r="J78" s="137">
        <f>'[6]Education'!J61</f>
        <v>324</v>
      </c>
      <c r="K78" s="137">
        <f>'[6]Education'!K61</f>
        <v>648</v>
      </c>
      <c r="L78" s="137">
        <f>'[6]Education'!L61</f>
        <v>648</v>
      </c>
      <c r="M78" s="137">
        <f>'[6]Education'!M61</f>
        <v>648</v>
      </c>
      <c r="N78" s="532">
        <f t="shared" si="75"/>
        <v>2592</v>
      </c>
      <c r="O78" s="168" t="s">
        <v>175</v>
      </c>
      <c r="P78" s="137">
        <f aca="true" t="shared" si="76" ref="P78:P88">B78</f>
        <v>0</v>
      </c>
      <c r="Q78" s="137">
        <f aca="true" t="shared" si="77" ref="Q78:Q88">SUM(B78:C78)</f>
        <v>0</v>
      </c>
      <c r="R78" s="137">
        <f aca="true" t="shared" si="78" ref="R78:R88">SUM(B78:D78)</f>
        <v>0</v>
      </c>
      <c r="S78" s="137">
        <f aca="true" t="shared" si="79" ref="S78:S88">SUM(B78:E78)</f>
        <v>0</v>
      </c>
      <c r="T78" s="137">
        <f aca="true" t="shared" si="80" ref="T78:T88">SUM(B78:F78)</f>
        <v>0</v>
      </c>
      <c r="U78" s="137">
        <f aca="true" t="shared" si="81" ref="U78:U88">SUM(B78:G78)</f>
        <v>0</v>
      </c>
      <c r="V78" s="137">
        <f aca="true" t="shared" si="82" ref="V78:V88">SUM(B78:H78)</f>
        <v>0</v>
      </c>
      <c r="W78" s="137">
        <f aca="true" t="shared" si="83" ref="W78:W88">SUM(B78:I78)</f>
        <v>324</v>
      </c>
      <c r="X78" s="137">
        <f aca="true" t="shared" si="84" ref="X78:X88">SUM(B78:J78)</f>
        <v>648</v>
      </c>
      <c r="Y78" s="137">
        <f aca="true" t="shared" si="85" ref="Y78:Y88">SUM(B78:K78)</f>
        <v>1296</v>
      </c>
      <c r="Z78" s="137">
        <f aca="true" t="shared" si="86" ref="Z78:Z88">SUM(B78:L78)</f>
        <v>1944</v>
      </c>
      <c r="AA78" s="137">
        <f aca="true" t="shared" si="87" ref="AA78:AA88">SUM(B78:M78)</f>
        <v>2592</v>
      </c>
    </row>
    <row r="79" spans="1:27" s="144" customFormat="1" ht="13.5" customHeight="1">
      <c r="A79" s="137" t="s">
        <v>258</v>
      </c>
      <c r="B79" s="137">
        <f>'[6]Education'!B62</f>
        <v>435.12179999999995</v>
      </c>
      <c r="C79" s="137">
        <f>'[6]Education'!C62</f>
        <v>435.12179999999995</v>
      </c>
      <c r="D79" s="137">
        <f>'[6]Education'!D62</f>
        <v>435.12179999999995</v>
      </c>
      <c r="E79" s="137">
        <f>'[6]Education'!E62</f>
        <v>435.12179999999995</v>
      </c>
      <c r="F79" s="137">
        <f>'[6]Education'!F62</f>
        <v>435.12179999999995</v>
      </c>
      <c r="G79" s="137">
        <f>'[6]Education'!G62</f>
        <v>435.12179999999995</v>
      </c>
      <c r="H79" s="137">
        <f>'[6]Education'!H62</f>
        <v>435.12179999999995</v>
      </c>
      <c r="I79" s="137">
        <f>'[6]Education'!I62</f>
        <v>435.12179999999995</v>
      </c>
      <c r="J79" s="137">
        <f>'[6]Education'!J62</f>
        <v>454.24679999999995</v>
      </c>
      <c r="K79" s="137">
        <f>'[6]Education'!K62</f>
        <v>626.3717999999999</v>
      </c>
      <c r="L79" s="137">
        <f>'[6]Education'!L62</f>
        <v>626.3717999999999</v>
      </c>
      <c r="M79" s="137">
        <f>'[6]Education'!M62</f>
        <v>492.49679999999995</v>
      </c>
      <c r="N79" s="532">
        <f t="shared" si="75"/>
        <v>5680.461599999999</v>
      </c>
      <c r="O79" s="168" t="s">
        <v>175</v>
      </c>
      <c r="P79" s="137">
        <f t="shared" si="76"/>
        <v>435.12179999999995</v>
      </c>
      <c r="Q79" s="137">
        <f t="shared" si="77"/>
        <v>870.2435999999999</v>
      </c>
      <c r="R79" s="137">
        <f t="shared" si="78"/>
        <v>1305.3654</v>
      </c>
      <c r="S79" s="137">
        <f t="shared" si="79"/>
        <v>1740.4871999999998</v>
      </c>
      <c r="T79" s="137">
        <f t="shared" si="80"/>
        <v>2175.609</v>
      </c>
      <c r="U79" s="137">
        <f t="shared" si="81"/>
        <v>2610.7308</v>
      </c>
      <c r="V79" s="137">
        <f t="shared" si="82"/>
        <v>3045.8525999999997</v>
      </c>
      <c r="W79" s="137">
        <f t="shared" si="83"/>
        <v>3480.9743999999996</v>
      </c>
      <c r="X79" s="137">
        <f t="shared" si="84"/>
        <v>3935.2211999999995</v>
      </c>
      <c r="Y79" s="137">
        <f t="shared" si="85"/>
        <v>4561.592999999999</v>
      </c>
      <c r="Z79" s="137">
        <f t="shared" si="86"/>
        <v>5187.964799999999</v>
      </c>
      <c r="AA79" s="137">
        <f t="shared" si="87"/>
        <v>5680.461599999999</v>
      </c>
    </row>
    <row r="80" spans="1:27" s="144" customFormat="1" ht="13.5" customHeight="1">
      <c r="A80" s="137" t="s">
        <v>259</v>
      </c>
      <c r="B80" s="137">
        <f>B105*0.04</f>
        <v>1401.9528944000003</v>
      </c>
      <c r="C80" s="137">
        <f aca="true" t="shared" si="88" ref="C80:M80">C105*0.04</f>
        <v>1392.9528944000003</v>
      </c>
      <c r="D80" s="137">
        <f t="shared" si="88"/>
        <v>1392.9528944000003</v>
      </c>
      <c r="E80" s="137">
        <f t="shared" si="88"/>
        <v>1392.9528944000003</v>
      </c>
      <c r="F80" s="137">
        <f t="shared" si="88"/>
        <v>1468.9528944000003</v>
      </c>
      <c r="G80" s="137">
        <f t="shared" si="88"/>
        <v>1424.9528944000003</v>
      </c>
      <c r="H80" s="137">
        <f t="shared" si="88"/>
        <v>1384.9528944000003</v>
      </c>
      <c r="I80" s="137">
        <f t="shared" si="88"/>
        <v>1360.9528944000003</v>
      </c>
      <c r="J80" s="137">
        <f t="shared" si="88"/>
        <v>1360.9528944000003</v>
      </c>
      <c r="K80" s="137">
        <f t="shared" si="88"/>
        <v>1364.9528944000003</v>
      </c>
      <c r="L80" s="137">
        <f t="shared" si="88"/>
        <v>1336.2728944000003</v>
      </c>
      <c r="M80" s="137">
        <f t="shared" si="88"/>
        <v>1336.2728944000003</v>
      </c>
      <c r="N80" s="532">
        <f>SUM(B80:M80)</f>
        <v>16619.074732800007</v>
      </c>
      <c r="O80" s="168" t="s">
        <v>281</v>
      </c>
      <c r="P80" s="137">
        <f t="shared" si="76"/>
        <v>1401.9528944000003</v>
      </c>
      <c r="Q80" s="137">
        <f t="shared" si="77"/>
        <v>2794.9057888000007</v>
      </c>
      <c r="R80" s="137">
        <f t="shared" si="78"/>
        <v>4187.858683200001</v>
      </c>
      <c r="S80" s="137">
        <f t="shared" si="79"/>
        <v>5580.811577600001</v>
      </c>
      <c r="T80" s="137">
        <f t="shared" si="80"/>
        <v>7049.764472000002</v>
      </c>
      <c r="U80" s="137">
        <f t="shared" si="81"/>
        <v>8474.717366400002</v>
      </c>
      <c r="V80" s="137">
        <f t="shared" si="82"/>
        <v>9859.670260800001</v>
      </c>
      <c r="W80" s="137">
        <f t="shared" si="83"/>
        <v>11220.623155200003</v>
      </c>
      <c r="X80" s="137">
        <f t="shared" si="84"/>
        <v>12581.576049600004</v>
      </c>
      <c r="Y80" s="137">
        <f t="shared" si="85"/>
        <v>13946.528944000005</v>
      </c>
      <c r="Z80" s="137">
        <f t="shared" si="86"/>
        <v>15282.801838400006</v>
      </c>
      <c r="AA80" s="137">
        <f t="shared" si="87"/>
        <v>16619.074732800007</v>
      </c>
    </row>
    <row r="81" spans="1:27" s="144" customFormat="1" ht="15" customHeight="1">
      <c r="A81" s="526" t="s">
        <v>260</v>
      </c>
      <c r="B81" s="580">
        <v>500</v>
      </c>
      <c r="C81" s="137">
        <v>0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526">
        <v>100</v>
      </c>
      <c r="L81" s="526">
        <v>100</v>
      </c>
      <c r="M81" s="526">
        <v>0</v>
      </c>
      <c r="N81" s="532">
        <f t="shared" si="75"/>
        <v>700</v>
      </c>
      <c r="O81" s="168" t="s">
        <v>465</v>
      </c>
      <c r="P81" s="137">
        <f t="shared" si="76"/>
        <v>500</v>
      </c>
      <c r="Q81" s="137">
        <f t="shared" si="77"/>
        <v>500</v>
      </c>
      <c r="R81" s="137">
        <f t="shared" si="78"/>
        <v>500</v>
      </c>
      <c r="S81" s="137">
        <f t="shared" si="79"/>
        <v>500</v>
      </c>
      <c r="T81" s="137">
        <f t="shared" si="80"/>
        <v>500</v>
      </c>
      <c r="U81" s="137">
        <f t="shared" si="81"/>
        <v>500</v>
      </c>
      <c r="V81" s="137">
        <f t="shared" si="82"/>
        <v>500</v>
      </c>
      <c r="W81" s="137">
        <f t="shared" si="83"/>
        <v>500</v>
      </c>
      <c r="X81" s="137">
        <f t="shared" si="84"/>
        <v>500</v>
      </c>
      <c r="Y81" s="137">
        <f t="shared" si="85"/>
        <v>600</v>
      </c>
      <c r="Z81" s="137">
        <f t="shared" si="86"/>
        <v>700</v>
      </c>
      <c r="AA81" s="137">
        <f t="shared" si="87"/>
        <v>700</v>
      </c>
    </row>
    <row r="82" spans="1:27" s="144" customFormat="1" ht="26.25">
      <c r="A82" s="526" t="s">
        <v>263</v>
      </c>
      <c r="B82" s="134">
        <v>0</v>
      </c>
      <c r="C82" s="134">
        <v>0</v>
      </c>
      <c r="D82" s="134">
        <v>0</v>
      </c>
      <c r="E82" s="134">
        <v>0</v>
      </c>
      <c r="F82" s="134">
        <v>0</v>
      </c>
      <c r="G82" s="134">
        <v>0</v>
      </c>
      <c r="H82" s="134">
        <v>0</v>
      </c>
      <c r="I82" s="134">
        <v>0</v>
      </c>
      <c r="J82" s="134">
        <v>0</v>
      </c>
      <c r="K82" s="134">
        <v>0</v>
      </c>
      <c r="L82" s="134">
        <v>0</v>
      </c>
      <c r="M82" s="134">
        <v>0</v>
      </c>
      <c r="N82" s="532">
        <f t="shared" si="75"/>
        <v>0</v>
      </c>
      <c r="O82" s="168" t="s">
        <v>417</v>
      </c>
      <c r="P82" s="137">
        <f t="shared" si="76"/>
        <v>0</v>
      </c>
      <c r="Q82" s="137">
        <f t="shared" si="77"/>
        <v>0</v>
      </c>
      <c r="R82" s="137">
        <f t="shared" si="78"/>
        <v>0</v>
      </c>
      <c r="S82" s="137">
        <f t="shared" si="79"/>
        <v>0</v>
      </c>
      <c r="T82" s="137">
        <f t="shared" si="80"/>
        <v>0</v>
      </c>
      <c r="U82" s="137">
        <f t="shared" si="81"/>
        <v>0</v>
      </c>
      <c r="V82" s="137">
        <f t="shared" si="82"/>
        <v>0</v>
      </c>
      <c r="W82" s="137">
        <f t="shared" si="83"/>
        <v>0</v>
      </c>
      <c r="X82" s="137">
        <f t="shared" si="84"/>
        <v>0</v>
      </c>
      <c r="Y82" s="137">
        <f t="shared" si="85"/>
        <v>0</v>
      </c>
      <c r="Z82" s="137">
        <f t="shared" si="86"/>
        <v>0</v>
      </c>
      <c r="AA82" s="137">
        <f t="shared" si="87"/>
        <v>0</v>
      </c>
    </row>
    <row r="83" spans="1:27" s="144" customFormat="1" ht="12.75">
      <c r="A83" s="526" t="s">
        <v>268</v>
      </c>
      <c r="B83" s="581">
        <v>0</v>
      </c>
      <c r="C83" s="581">
        <v>0</v>
      </c>
      <c r="D83" s="581">
        <v>0</v>
      </c>
      <c r="E83" s="581">
        <v>0</v>
      </c>
      <c r="F83" s="581">
        <v>0</v>
      </c>
      <c r="G83" s="581">
        <v>0</v>
      </c>
      <c r="H83" s="581">
        <v>0</v>
      </c>
      <c r="I83" s="581">
        <v>0</v>
      </c>
      <c r="J83" s="581">
        <v>0</v>
      </c>
      <c r="K83" s="581">
        <v>0</v>
      </c>
      <c r="L83" s="581">
        <v>0</v>
      </c>
      <c r="M83" s="581">
        <v>0</v>
      </c>
      <c r="N83" s="532">
        <f>SUM(B83:M83)</f>
        <v>0</v>
      </c>
      <c r="O83" s="168" t="s">
        <v>435</v>
      </c>
      <c r="P83" s="137">
        <f>B83</f>
        <v>0</v>
      </c>
      <c r="Q83" s="137">
        <f>SUM(B83:C83)</f>
        <v>0</v>
      </c>
      <c r="R83" s="137">
        <f>SUM(B83:D83)</f>
        <v>0</v>
      </c>
      <c r="S83" s="137">
        <f>SUM(B83:E83)</f>
        <v>0</v>
      </c>
      <c r="T83" s="137">
        <f>SUM(B83:F83)</f>
        <v>0</v>
      </c>
      <c r="U83" s="137">
        <f>SUM(B83:G83)</f>
        <v>0</v>
      </c>
      <c r="V83" s="137">
        <f>SUM(B83:H83)</f>
        <v>0</v>
      </c>
      <c r="W83" s="137">
        <f>SUM(B83:I83)</f>
        <v>0</v>
      </c>
      <c r="X83" s="137">
        <f>SUM(B83:J83)</f>
        <v>0</v>
      </c>
      <c r="Y83" s="137">
        <f>SUM(B83:K83)</f>
        <v>0</v>
      </c>
      <c r="Z83" s="137">
        <f>SUM(B83:L83)</f>
        <v>0</v>
      </c>
      <c r="AA83" s="137">
        <f>SUM(B83:M83)</f>
        <v>0</v>
      </c>
    </row>
    <row r="84" spans="1:27" s="144" customFormat="1" ht="12.75">
      <c r="A84" s="137" t="s">
        <v>271</v>
      </c>
      <c r="B84" s="134">
        <v>0</v>
      </c>
      <c r="C84" s="134">
        <v>0</v>
      </c>
      <c r="D84" s="134">
        <v>0</v>
      </c>
      <c r="E84" s="134">
        <v>0</v>
      </c>
      <c r="F84" s="134">
        <v>0</v>
      </c>
      <c r="G84" s="134">
        <v>0</v>
      </c>
      <c r="H84" s="134">
        <v>0</v>
      </c>
      <c r="I84" s="134">
        <v>0</v>
      </c>
      <c r="J84" s="134">
        <v>0</v>
      </c>
      <c r="K84" s="134">
        <v>0</v>
      </c>
      <c r="L84" s="134">
        <v>0</v>
      </c>
      <c r="M84" s="582">
        <v>500</v>
      </c>
      <c r="N84" s="532">
        <f t="shared" si="75"/>
        <v>500</v>
      </c>
      <c r="O84" s="168" t="s">
        <v>466</v>
      </c>
      <c r="P84" s="137">
        <f t="shared" si="76"/>
        <v>0</v>
      </c>
      <c r="Q84" s="137">
        <f t="shared" si="77"/>
        <v>0</v>
      </c>
      <c r="R84" s="137">
        <f t="shared" si="78"/>
        <v>0</v>
      </c>
      <c r="S84" s="137">
        <f t="shared" si="79"/>
        <v>0</v>
      </c>
      <c r="T84" s="137">
        <f t="shared" si="80"/>
        <v>0</v>
      </c>
      <c r="U84" s="137">
        <f t="shared" si="81"/>
        <v>0</v>
      </c>
      <c r="V84" s="137">
        <f t="shared" si="82"/>
        <v>0</v>
      </c>
      <c r="W84" s="137">
        <f t="shared" si="83"/>
        <v>0</v>
      </c>
      <c r="X84" s="137">
        <f t="shared" si="84"/>
        <v>0</v>
      </c>
      <c r="Y84" s="137">
        <f t="shared" si="85"/>
        <v>0</v>
      </c>
      <c r="Z84" s="137">
        <f t="shared" si="86"/>
        <v>0</v>
      </c>
      <c r="AA84" s="137">
        <f t="shared" si="87"/>
        <v>500</v>
      </c>
    </row>
    <row r="85" spans="1:27" s="144" customFormat="1" ht="12.75">
      <c r="A85" s="532" t="s">
        <v>218</v>
      </c>
      <c r="B85" s="540">
        <f aca="true" t="shared" si="89" ref="B85:M85">SUM(B77:B84)</f>
        <v>8024.941361066666</v>
      </c>
      <c r="C85" s="540">
        <f t="shared" si="89"/>
        <v>7515.941361066666</v>
      </c>
      <c r="D85" s="540">
        <f t="shared" si="89"/>
        <v>7515.941361066666</v>
      </c>
      <c r="E85" s="540">
        <f t="shared" si="89"/>
        <v>7515.941361066666</v>
      </c>
      <c r="F85" s="540">
        <f t="shared" si="89"/>
        <v>7591.941361066666</v>
      </c>
      <c r="G85" s="540">
        <f t="shared" si="89"/>
        <v>7547.941361066666</v>
      </c>
      <c r="H85" s="540">
        <f t="shared" si="89"/>
        <v>7507.941361066666</v>
      </c>
      <c r="I85" s="540">
        <f t="shared" si="89"/>
        <v>7807.941361066666</v>
      </c>
      <c r="J85" s="540">
        <f t="shared" si="89"/>
        <v>8077.066361066666</v>
      </c>
      <c r="K85" s="540">
        <f t="shared" si="89"/>
        <v>10927.191361066667</v>
      </c>
      <c r="L85" s="540">
        <f t="shared" si="89"/>
        <v>10898.511361066667</v>
      </c>
      <c r="M85" s="540">
        <f t="shared" si="89"/>
        <v>9414.636361066667</v>
      </c>
      <c r="N85" s="583">
        <f>SUM(N77:N84)</f>
        <v>100345.93633280002</v>
      </c>
      <c r="O85" s="168"/>
      <c r="P85" s="137">
        <f t="shared" si="76"/>
        <v>8024.941361066666</v>
      </c>
      <c r="Q85" s="137">
        <f t="shared" si="77"/>
        <v>15540.882722133332</v>
      </c>
      <c r="R85" s="137">
        <f t="shared" si="78"/>
        <v>23056.824083199997</v>
      </c>
      <c r="S85" s="137">
        <f t="shared" si="79"/>
        <v>30572.765444266664</v>
      </c>
      <c r="T85" s="137">
        <f t="shared" si="80"/>
        <v>38164.70680533333</v>
      </c>
      <c r="U85" s="137">
        <f t="shared" si="81"/>
        <v>45712.648166399995</v>
      </c>
      <c r="V85" s="137">
        <f t="shared" si="82"/>
        <v>53220.58952746666</v>
      </c>
      <c r="W85" s="137">
        <f t="shared" si="83"/>
        <v>61028.53088853333</v>
      </c>
      <c r="X85" s="137">
        <f t="shared" si="84"/>
        <v>69105.59724959999</v>
      </c>
      <c r="Y85" s="137">
        <f t="shared" si="85"/>
        <v>80032.78861066666</v>
      </c>
      <c r="Z85" s="137">
        <f t="shared" si="86"/>
        <v>90931.29997173333</v>
      </c>
      <c r="AA85" s="137">
        <f t="shared" si="87"/>
        <v>100345.93633279999</v>
      </c>
    </row>
    <row r="86" spans="1:27" s="138" customFormat="1" ht="15">
      <c r="A86" s="655" t="s">
        <v>73</v>
      </c>
      <c r="B86" s="664">
        <f aca="true" t="shared" si="90" ref="B86:N86">B75+B85</f>
        <v>119105.96284800002</v>
      </c>
      <c r="C86" s="664">
        <f t="shared" si="90"/>
        <v>121702.35784800003</v>
      </c>
      <c r="D86" s="664">
        <f t="shared" si="90"/>
        <v>121021.10784800003</v>
      </c>
      <c r="E86" s="664">
        <f t="shared" si="90"/>
        <v>119111.10784800003</v>
      </c>
      <c r="F86" s="664">
        <f t="shared" si="90"/>
        <v>123731.20784800002</v>
      </c>
      <c r="G86" s="664">
        <f t="shared" si="90"/>
        <v>123171.20784800002</v>
      </c>
      <c r="H86" s="664">
        <f t="shared" si="90"/>
        <v>122681.20784800002</v>
      </c>
      <c r="I86" s="664">
        <f t="shared" si="90"/>
        <v>122695.20784800002</v>
      </c>
      <c r="J86" s="664">
        <f t="shared" si="90"/>
        <v>122974.33284800002</v>
      </c>
      <c r="K86" s="664">
        <f t="shared" si="90"/>
        <v>125860.45784800002</v>
      </c>
      <c r="L86" s="664">
        <f t="shared" si="90"/>
        <v>125011.95784800002</v>
      </c>
      <c r="M86" s="664">
        <f t="shared" si="90"/>
        <v>123918.08284800002</v>
      </c>
      <c r="N86" s="665">
        <f t="shared" si="90"/>
        <v>1470984.1991759997</v>
      </c>
      <c r="O86" s="166"/>
      <c r="P86" s="137">
        <f t="shared" si="76"/>
        <v>119105.96284800002</v>
      </c>
      <c r="Q86" s="137">
        <f t="shared" si="77"/>
        <v>240808.32069600007</v>
      </c>
      <c r="R86" s="137">
        <f t="shared" si="78"/>
        <v>361829.4285440001</v>
      </c>
      <c r="S86" s="137">
        <f t="shared" si="79"/>
        <v>480940.5363920001</v>
      </c>
      <c r="T86" s="137">
        <f t="shared" si="80"/>
        <v>604671.7442400001</v>
      </c>
      <c r="U86" s="137">
        <f t="shared" si="81"/>
        <v>727842.9520880001</v>
      </c>
      <c r="V86" s="137">
        <f t="shared" si="82"/>
        <v>850524.1599360001</v>
      </c>
      <c r="W86" s="137">
        <f t="shared" si="83"/>
        <v>973219.3677840001</v>
      </c>
      <c r="X86" s="137">
        <f t="shared" si="84"/>
        <v>1096193.700632</v>
      </c>
      <c r="Y86" s="137">
        <f t="shared" si="85"/>
        <v>1222054.1584800002</v>
      </c>
      <c r="Z86" s="137">
        <f t="shared" si="86"/>
        <v>1347066.1163280003</v>
      </c>
      <c r="AA86" s="137">
        <f t="shared" si="87"/>
        <v>1470984.1991760004</v>
      </c>
    </row>
    <row r="87" spans="1:27" s="144" customFormat="1" ht="12.75">
      <c r="A87" s="137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7"/>
      <c r="O87" s="168"/>
      <c r="P87" s="137">
        <f t="shared" si="76"/>
        <v>0</v>
      </c>
      <c r="Q87" s="137">
        <f t="shared" si="77"/>
        <v>0</v>
      </c>
      <c r="R87" s="137">
        <f t="shared" si="78"/>
        <v>0</v>
      </c>
      <c r="S87" s="137">
        <f t="shared" si="79"/>
        <v>0</v>
      </c>
      <c r="T87" s="137">
        <f t="shared" si="80"/>
        <v>0</v>
      </c>
      <c r="U87" s="137">
        <f t="shared" si="81"/>
        <v>0</v>
      </c>
      <c r="V87" s="137">
        <f t="shared" si="82"/>
        <v>0</v>
      </c>
      <c r="W87" s="137">
        <f t="shared" si="83"/>
        <v>0</v>
      </c>
      <c r="X87" s="137">
        <f t="shared" si="84"/>
        <v>0</v>
      </c>
      <c r="Y87" s="137">
        <f t="shared" si="85"/>
        <v>0</v>
      </c>
      <c r="Z87" s="137">
        <f t="shared" si="86"/>
        <v>0</v>
      </c>
      <c r="AA87" s="137">
        <f t="shared" si="87"/>
        <v>0</v>
      </c>
    </row>
    <row r="88" spans="1:27" s="143" customFormat="1" ht="12.75">
      <c r="A88" s="583" t="s">
        <v>32</v>
      </c>
      <c r="B88" s="541">
        <f aca="true" t="shared" si="91" ref="B88:M88">B18+B75+B63+B46</f>
        <v>342275.5987680993</v>
      </c>
      <c r="C88" s="541">
        <f t="shared" si="91"/>
        <v>343707.23964909936</v>
      </c>
      <c r="D88" s="541">
        <f t="shared" si="91"/>
        <v>342465.98964909936</v>
      </c>
      <c r="E88" s="541">
        <f t="shared" si="91"/>
        <v>330785.98964909936</v>
      </c>
      <c r="F88" s="541">
        <f t="shared" si="91"/>
        <v>335580.08964909933</v>
      </c>
      <c r="G88" s="541">
        <f t="shared" si="91"/>
        <v>352173.8296490993</v>
      </c>
      <c r="H88" s="541">
        <f t="shared" si="91"/>
        <v>339313.5796490993</v>
      </c>
      <c r="I88" s="541">
        <f t="shared" si="91"/>
        <v>335328.5796490993</v>
      </c>
      <c r="J88" s="541">
        <f t="shared" si="91"/>
        <v>346407.5796490994</v>
      </c>
      <c r="K88" s="541">
        <f t="shared" si="91"/>
        <v>338059.93964909937</v>
      </c>
      <c r="L88" s="541">
        <f t="shared" si="91"/>
        <v>337975.61964909936</v>
      </c>
      <c r="M88" s="541">
        <f t="shared" si="91"/>
        <v>333586.61964909936</v>
      </c>
      <c r="N88" s="541">
        <f>N18+N86+N63+N46</f>
        <v>4178006.5912409914</v>
      </c>
      <c r="O88" s="135"/>
      <c r="P88" s="137">
        <f t="shared" si="76"/>
        <v>342275.5987680993</v>
      </c>
      <c r="Q88" s="137">
        <f t="shared" si="77"/>
        <v>685982.8384171987</v>
      </c>
      <c r="R88" s="137">
        <f t="shared" si="78"/>
        <v>1028448.828066298</v>
      </c>
      <c r="S88" s="137">
        <f t="shared" si="79"/>
        <v>1359234.8177153973</v>
      </c>
      <c r="T88" s="137">
        <f t="shared" si="80"/>
        <v>1694814.9073644967</v>
      </c>
      <c r="U88" s="137">
        <f t="shared" si="81"/>
        <v>2046988.737013596</v>
      </c>
      <c r="V88" s="137">
        <f t="shared" si="82"/>
        <v>2386302.3166626953</v>
      </c>
      <c r="W88" s="137">
        <f t="shared" si="83"/>
        <v>2721630.8963117944</v>
      </c>
      <c r="X88" s="137">
        <f t="shared" si="84"/>
        <v>3068038.4759608936</v>
      </c>
      <c r="Y88" s="137">
        <f t="shared" si="85"/>
        <v>3406098.415609993</v>
      </c>
      <c r="Z88" s="137">
        <f t="shared" si="86"/>
        <v>3744074.035259092</v>
      </c>
      <c r="AA88" s="137">
        <f t="shared" si="87"/>
        <v>4077660.6549081914</v>
      </c>
    </row>
    <row r="89" spans="1:15" s="138" customFormat="1" ht="15">
      <c r="A89" s="140"/>
      <c r="B89" s="145"/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639"/>
    </row>
    <row r="90" spans="1:15" s="138" customFormat="1" ht="15">
      <c r="A90" s="535"/>
      <c r="B90" s="640"/>
      <c r="C90" s="640"/>
      <c r="D90" s="535"/>
      <c r="E90" s="535"/>
      <c r="F90" s="535"/>
      <c r="G90" s="535"/>
      <c r="H90" s="535"/>
      <c r="I90" s="535"/>
      <c r="J90" s="535"/>
      <c r="K90" s="535"/>
      <c r="L90" s="535"/>
      <c r="M90" s="535"/>
      <c r="N90" s="535"/>
      <c r="O90" s="641"/>
    </row>
    <row r="91" spans="1:27" ht="15">
      <c r="A91" s="536" t="s">
        <v>165</v>
      </c>
      <c r="B91" s="537" t="s">
        <v>4</v>
      </c>
      <c r="C91" s="537" t="s">
        <v>5</v>
      </c>
      <c r="D91" s="536" t="s">
        <v>6</v>
      </c>
      <c r="E91" s="536" t="s">
        <v>7</v>
      </c>
      <c r="F91" s="536" t="s">
        <v>8</v>
      </c>
      <c r="G91" s="536" t="s">
        <v>9</v>
      </c>
      <c r="H91" s="536" t="s">
        <v>10</v>
      </c>
      <c r="I91" s="536" t="s">
        <v>11</v>
      </c>
      <c r="J91" s="536" t="s">
        <v>12</v>
      </c>
      <c r="K91" s="536" t="s">
        <v>13</v>
      </c>
      <c r="L91" s="536" t="s">
        <v>14</v>
      </c>
      <c r="M91" s="536" t="s">
        <v>15</v>
      </c>
      <c r="N91" s="536" t="s">
        <v>94</v>
      </c>
      <c r="O91" s="538" t="s">
        <v>16</v>
      </c>
      <c r="P91" s="165" t="s">
        <v>115</v>
      </c>
      <c r="Q91" s="165" t="s">
        <v>116</v>
      </c>
      <c r="R91" s="165" t="s">
        <v>117</v>
      </c>
      <c r="S91" s="165" t="s">
        <v>118</v>
      </c>
      <c r="T91" s="165" t="s">
        <v>119</v>
      </c>
      <c r="U91" s="165" t="s">
        <v>120</v>
      </c>
      <c r="V91" s="165" t="s">
        <v>121</v>
      </c>
      <c r="W91" s="165" t="s">
        <v>122</v>
      </c>
      <c r="X91" s="165" t="s">
        <v>123</v>
      </c>
      <c r="Y91" s="165" t="s">
        <v>124</v>
      </c>
      <c r="Z91" s="165" t="s">
        <v>125</v>
      </c>
      <c r="AA91" s="165" t="s">
        <v>126</v>
      </c>
    </row>
    <row r="92" spans="1:27" s="144" customFormat="1" ht="12.75" customHeight="1">
      <c r="A92" s="584" t="s">
        <v>195</v>
      </c>
      <c r="B92" s="585">
        <v>14000</v>
      </c>
      <c r="C92" s="585">
        <v>14000</v>
      </c>
      <c r="D92" s="585">
        <v>14000</v>
      </c>
      <c r="E92" s="585">
        <v>14000</v>
      </c>
      <c r="F92" s="585">
        <v>14000</v>
      </c>
      <c r="G92" s="585">
        <v>14000</v>
      </c>
      <c r="H92" s="585">
        <v>14000</v>
      </c>
      <c r="I92" s="585">
        <v>14000</v>
      </c>
      <c r="J92" s="585">
        <v>14000</v>
      </c>
      <c r="K92" s="585">
        <v>14000</v>
      </c>
      <c r="L92" s="585">
        <v>14000</v>
      </c>
      <c r="M92" s="585">
        <v>14000</v>
      </c>
      <c r="N92" s="137">
        <f>SUM(B92:M92)</f>
        <v>168000</v>
      </c>
      <c r="O92" s="168" t="s">
        <v>394</v>
      </c>
      <c r="P92" s="137">
        <f>B92</f>
        <v>14000</v>
      </c>
      <c r="Q92" s="137">
        <f>SUM(B92:C92)</f>
        <v>28000</v>
      </c>
      <c r="R92" s="137">
        <f>SUM(B92:D92)</f>
        <v>42000</v>
      </c>
      <c r="S92" s="137">
        <f>SUM(B92:E92)</f>
        <v>56000</v>
      </c>
      <c r="T92" s="137">
        <f>SUM(B92:F92)</f>
        <v>70000</v>
      </c>
      <c r="U92" s="137">
        <f>SUM(B92:G92)</f>
        <v>84000</v>
      </c>
      <c r="V92" s="137">
        <f>SUM(B92:H92)</f>
        <v>98000</v>
      </c>
      <c r="W92" s="137">
        <f>SUM(B92:I92)</f>
        <v>112000</v>
      </c>
      <c r="X92" s="137">
        <f>SUM(B92:J92)</f>
        <v>126000</v>
      </c>
      <c r="Y92" s="137">
        <f>SUM(B92:K92)</f>
        <v>140000</v>
      </c>
      <c r="Z92" s="137">
        <f>SUM(B92:L92)</f>
        <v>154000</v>
      </c>
      <c r="AA92" s="137">
        <f>SUM(B92:M92)</f>
        <v>168000</v>
      </c>
    </row>
    <row r="93" spans="1:27" s="144" customFormat="1" ht="12.75">
      <c r="A93" s="137" t="s">
        <v>44</v>
      </c>
      <c r="B93" s="585">
        <v>917</v>
      </c>
      <c r="C93" s="585">
        <v>917</v>
      </c>
      <c r="D93" s="585">
        <v>917</v>
      </c>
      <c r="E93" s="585">
        <v>917</v>
      </c>
      <c r="F93" s="585">
        <v>917</v>
      </c>
      <c r="G93" s="585">
        <v>917</v>
      </c>
      <c r="H93" s="585">
        <v>917</v>
      </c>
      <c r="I93" s="585">
        <v>917</v>
      </c>
      <c r="J93" s="585">
        <v>917</v>
      </c>
      <c r="K93" s="585">
        <v>917</v>
      </c>
      <c r="L93" s="585">
        <v>0</v>
      </c>
      <c r="M93" s="585">
        <v>0</v>
      </c>
      <c r="N93" s="137">
        <f>SUM(B93:M93)</f>
        <v>9170</v>
      </c>
      <c r="O93" s="587" t="s">
        <v>478</v>
      </c>
      <c r="P93" s="137">
        <f>B93</f>
        <v>917</v>
      </c>
      <c r="Q93" s="137">
        <f>SUM(B93:C93)</f>
        <v>1834</v>
      </c>
      <c r="R93" s="137">
        <f>SUM(B93:D93)</f>
        <v>2751</v>
      </c>
      <c r="S93" s="137">
        <f>SUM(B93:E93)</f>
        <v>3668</v>
      </c>
      <c r="T93" s="137">
        <f>SUM(B93:F93)</f>
        <v>4585</v>
      </c>
      <c r="U93" s="137">
        <f>SUM(B93:G93)</f>
        <v>5502</v>
      </c>
      <c r="V93" s="137">
        <f>SUM(B93:H93)</f>
        <v>6419</v>
      </c>
      <c r="W93" s="137">
        <f>SUM(B93:I93)</f>
        <v>7336</v>
      </c>
      <c r="X93" s="137">
        <f>SUM(B93:J93)</f>
        <v>8253</v>
      </c>
      <c r="Y93" s="137">
        <f>SUM(B93:K93)</f>
        <v>9170</v>
      </c>
      <c r="Z93" s="137">
        <f>SUM(B93:L93)</f>
        <v>9170</v>
      </c>
      <c r="AA93" s="137">
        <f>SUM(B93:M93)</f>
        <v>9170</v>
      </c>
    </row>
    <row r="94" spans="1:27" s="144" customFormat="1" ht="12.75">
      <c r="A94" s="137" t="s">
        <v>48</v>
      </c>
      <c r="B94" s="168">
        <v>2100</v>
      </c>
      <c r="C94" s="168">
        <v>2100</v>
      </c>
      <c r="D94" s="168">
        <v>2100</v>
      </c>
      <c r="E94" s="168">
        <v>2100</v>
      </c>
      <c r="F94" s="168">
        <v>2100</v>
      </c>
      <c r="G94" s="168">
        <v>2100</v>
      </c>
      <c r="H94" s="168">
        <v>2100</v>
      </c>
      <c r="I94" s="168">
        <v>2100</v>
      </c>
      <c r="J94" s="168">
        <v>2100</v>
      </c>
      <c r="K94" s="168">
        <v>2100</v>
      </c>
      <c r="L94" s="168">
        <v>2100</v>
      </c>
      <c r="M94" s="168">
        <v>2100</v>
      </c>
      <c r="N94" s="137">
        <f>SUM(B94:M94)</f>
        <v>25200</v>
      </c>
      <c r="O94" s="168" t="s">
        <v>459</v>
      </c>
      <c r="P94" s="137">
        <f>B94</f>
        <v>2100</v>
      </c>
      <c r="Q94" s="137">
        <f>SUM(B94:C94)</f>
        <v>4200</v>
      </c>
      <c r="R94" s="137">
        <f>SUM(B94:D94)</f>
        <v>6300</v>
      </c>
      <c r="S94" s="137">
        <f>SUM(B94:E94)</f>
        <v>8400</v>
      </c>
      <c r="T94" s="137">
        <f>SUM(B94:F94)</f>
        <v>10500</v>
      </c>
      <c r="U94" s="137">
        <f>SUM(B94:G94)</f>
        <v>12600</v>
      </c>
      <c r="V94" s="137">
        <f>SUM(B94:H94)</f>
        <v>14700</v>
      </c>
      <c r="W94" s="137">
        <f>SUM(B94:I94)</f>
        <v>16800</v>
      </c>
      <c r="X94" s="137">
        <f>SUM(B94:J94)</f>
        <v>18900</v>
      </c>
      <c r="Y94" s="137">
        <f>SUM(B94:K94)</f>
        <v>21000</v>
      </c>
      <c r="Z94" s="137">
        <f>SUM(B94:L94)</f>
        <v>23100</v>
      </c>
      <c r="AA94" s="137">
        <f>SUM(B94:M94)</f>
        <v>25200</v>
      </c>
    </row>
    <row r="95" spans="1:27" s="144" customFormat="1" ht="12.75">
      <c r="A95" s="137" t="s">
        <v>49</v>
      </c>
      <c r="B95" s="585">
        <v>1300</v>
      </c>
      <c r="C95" s="585">
        <v>1300</v>
      </c>
      <c r="D95" s="585">
        <v>1300</v>
      </c>
      <c r="E95" s="585">
        <v>1300</v>
      </c>
      <c r="F95" s="585">
        <v>1300</v>
      </c>
      <c r="G95" s="585">
        <v>1300</v>
      </c>
      <c r="H95" s="585">
        <v>1300</v>
      </c>
      <c r="I95" s="585">
        <v>1300</v>
      </c>
      <c r="J95" s="585">
        <v>1300</v>
      </c>
      <c r="K95" s="585">
        <v>1300</v>
      </c>
      <c r="L95" s="585">
        <v>1300</v>
      </c>
      <c r="M95" s="585">
        <v>1300</v>
      </c>
      <c r="N95" s="137">
        <f>SUM(B95:M95)</f>
        <v>15600</v>
      </c>
      <c r="O95" s="168" t="s">
        <v>467</v>
      </c>
      <c r="P95" s="137">
        <f>B95</f>
        <v>1300</v>
      </c>
      <c r="Q95" s="137">
        <f>SUM(B95:C95)</f>
        <v>2600</v>
      </c>
      <c r="R95" s="137">
        <f>SUM(B95:D95)</f>
        <v>3900</v>
      </c>
      <c r="S95" s="137">
        <f>SUM(B95:E95)</f>
        <v>5200</v>
      </c>
      <c r="T95" s="137">
        <f>SUM(B95:F95)</f>
        <v>6500</v>
      </c>
      <c r="U95" s="137">
        <f>SUM(B95:G95)</f>
        <v>7800</v>
      </c>
      <c r="V95" s="137">
        <f>SUM(B95:H95)</f>
        <v>9100</v>
      </c>
      <c r="W95" s="137">
        <f>SUM(B95:I95)</f>
        <v>10400</v>
      </c>
      <c r="X95" s="137">
        <f>SUM(B95:J95)</f>
        <v>11700</v>
      </c>
      <c r="Y95" s="137">
        <f>SUM(B95:K95)</f>
        <v>13000</v>
      </c>
      <c r="Z95" s="137">
        <f>SUM(B95:L95)</f>
        <v>14300</v>
      </c>
      <c r="AA95" s="137">
        <f>SUM(B95:M95)</f>
        <v>15600</v>
      </c>
    </row>
    <row r="96" spans="1:27" s="142" customFormat="1" ht="12.75">
      <c r="A96" s="131" t="s">
        <v>160</v>
      </c>
      <c r="B96" s="585">
        <v>6000</v>
      </c>
      <c r="C96" s="585">
        <v>6000</v>
      </c>
      <c r="D96" s="585">
        <v>6900</v>
      </c>
      <c r="E96" s="585">
        <v>6900</v>
      </c>
      <c r="F96" s="585">
        <v>6800</v>
      </c>
      <c r="G96" s="585">
        <v>6700</v>
      </c>
      <c r="H96" s="585">
        <v>6700</v>
      </c>
      <c r="I96" s="585">
        <v>6100</v>
      </c>
      <c r="J96" s="585">
        <v>6100</v>
      </c>
      <c r="K96" s="585">
        <v>6100</v>
      </c>
      <c r="L96" s="585">
        <v>6300</v>
      </c>
      <c r="M96" s="585">
        <v>6100</v>
      </c>
      <c r="N96" s="137">
        <f aca="true" t="shared" si="92" ref="N96:N101">SUM(B96:M96)</f>
        <v>76700</v>
      </c>
      <c r="O96" s="168"/>
      <c r="P96" s="137">
        <f aca="true" t="shared" si="93" ref="P96:P101">B96</f>
        <v>6000</v>
      </c>
      <c r="Q96" s="137">
        <f aca="true" t="shared" si="94" ref="Q96:Q101">SUM(B96:C96)</f>
        <v>12000</v>
      </c>
      <c r="R96" s="137">
        <f aca="true" t="shared" si="95" ref="R96:R101">SUM(B96:D96)</f>
        <v>18900</v>
      </c>
      <c r="S96" s="137">
        <f aca="true" t="shared" si="96" ref="S96:S101">SUM(B96:E96)</f>
        <v>25800</v>
      </c>
      <c r="T96" s="137">
        <f aca="true" t="shared" si="97" ref="T96:T101">SUM(B96:F96)</f>
        <v>32600</v>
      </c>
      <c r="U96" s="137">
        <f aca="true" t="shared" si="98" ref="U96:U101">SUM(B96:G96)</f>
        <v>39300</v>
      </c>
      <c r="V96" s="137">
        <f aca="true" t="shared" si="99" ref="V96:V101">SUM(B96:H96)</f>
        <v>46000</v>
      </c>
      <c r="W96" s="137">
        <f aca="true" t="shared" si="100" ref="W96:W101">SUM(B96:I96)</f>
        <v>52100</v>
      </c>
      <c r="X96" s="137">
        <f aca="true" t="shared" si="101" ref="X96:X101">SUM(B96:J96)</f>
        <v>58200</v>
      </c>
      <c r="Y96" s="137">
        <f aca="true" t="shared" si="102" ref="Y96:Y101">SUM(B96:K96)</f>
        <v>64300</v>
      </c>
      <c r="Z96" s="137">
        <f aca="true" t="shared" si="103" ref="Z96:Z101">SUM(B96:L96)</f>
        <v>70600</v>
      </c>
      <c r="AA96" s="137">
        <f aca="true" t="shared" si="104" ref="AA96:AA101">SUM(B96:M96)</f>
        <v>76700</v>
      </c>
    </row>
    <row r="97" spans="1:27" s="642" customFormat="1" ht="12.75">
      <c r="A97" s="526" t="s">
        <v>161</v>
      </c>
      <c r="B97" s="586">
        <v>1700</v>
      </c>
      <c r="C97" s="586">
        <v>1500</v>
      </c>
      <c r="D97" s="586">
        <v>600</v>
      </c>
      <c r="E97" s="586">
        <v>600</v>
      </c>
      <c r="F97" s="586">
        <v>600</v>
      </c>
      <c r="G97" s="586">
        <v>600</v>
      </c>
      <c r="H97" s="586">
        <v>600</v>
      </c>
      <c r="I97" s="586">
        <v>600</v>
      </c>
      <c r="J97" s="586">
        <v>600</v>
      </c>
      <c r="K97" s="586">
        <v>700</v>
      </c>
      <c r="L97" s="586">
        <v>700</v>
      </c>
      <c r="M97" s="586">
        <v>900</v>
      </c>
      <c r="N97" s="137">
        <f t="shared" si="92"/>
        <v>9700</v>
      </c>
      <c r="O97" s="168"/>
      <c r="P97" s="526">
        <f t="shared" si="93"/>
        <v>1700</v>
      </c>
      <c r="Q97" s="526">
        <f t="shared" si="94"/>
        <v>3200</v>
      </c>
      <c r="R97" s="526">
        <f t="shared" si="95"/>
        <v>3800</v>
      </c>
      <c r="S97" s="526">
        <f t="shared" si="96"/>
        <v>4400</v>
      </c>
      <c r="T97" s="526">
        <f t="shared" si="97"/>
        <v>5000</v>
      </c>
      <c r="U97" s="526">
        <f t="shared" si="98"/>
        <v>5600</v>
      </c>
      <c r="V97" s="526">
        <f t="shared" si="99"/>
        <v>6200</v>
      </c>
      <c r="W97" s="526">
        <f t="shared" si="100"/>
        <v>6800</v>
      </c>
      <c r="X97" s="526">
        <f t="shared" si="101"/>
        <v>7400</v>
      </c>
      <c r="Y97" s="526">
        <f t="shared" si="102"/>
        <v>8100</v>
      </c>
      <c r="Z97" s="526">
        <f t="shared" si="103"/>
        <v>8800</v>
      </c>
      <c r="AA97" s="526">
        <f t="shared" si="104"/>
        <v>9700</v>
      </c>
    </row>
    <row r="98" spans="1:27" s="142" customFormat="1" ht="14.25" customHeight="1">
      <c r="A98" s="131" t="s">
        <v>39</v>
      </c>
      <c r="B98" s="585">
        <v>1400</v>
      </c>
      <c r="C98" s="585">
        <v>1375</v>
      </c>
      <c r="D98" s="585">
        <v>1375</v>
      </c>
      <c r="E98" s="585">
        <v>1375</v>
      </c>
      <c r="F98" s="585">
        <v>1375</v>
      </c>
      <c r="G98" s="585">
        <v>1375</v>
      </c>
      <c r="H98" s="585">
        <v>1375</v>
      </c>
      <c r="I98" s="585">
        <v>1375</v>
      </c>
      <c r="J98" s="585">
        <v>1375</v>
      </c>
      <c r="K98" s="585">
        <v>1375</v>
      </c>
      <c r="L98" s="585">
        <v>1375</v>
      </c>
      <c r="M98" s="585">
        <v>1375</v>
      </c>
      <c r="N98" s="137">
        <f t="shared" si="92"/>
        <v>16525</v>
      </c>
      <c r="O98" s="168" t="s">
        <v>395</v>
      </c>
      <c r="P98" s="137">
        <f t="shared" si="93"/>
        <v>1400</v>
      </c>
      <c r="Q98" s="137">
        <f t="shared" si="94"/>
        <v>2775</v>
      </c>
      <c r="R98" s="137">
        <f t="shared" si="95"/>
        <v>4150</v>
      </c>
      <c r="S98" s="137">
        <f t="shared" si="96"/>
        <v>5525</v>
      </c>
      <c r="T98" s="137">
        <f t="shared" si="97"/>
        <v>6900</v>
      </c>
      <c r="U98" s="137">
        <f t="shared" si="98"/>
        <v>8275</v>
      </c>
      <c r="V98" s="137">
        <f t="shared" si="99"/>
        <v>9650</v>
      </c>
      <c r="W98" s="137">
        <f t="shared" si="100"/>
        <v>11025</v>
      </c>
      <c r="X98" s="137">
        <f t="shared" si="101"/>
        <v>12400</v>
      </c>
      <c r="Y98" s="137">
        <f t="shared" si="102"/>
        <v>13775</v>
      </c>
      <c r="Z98" s="137">
        <f t="shared" si="103"/>
        <v>15150</v>
      </c>
      <c r="AA98" s="137">
        <f t="shared" si="104"/>
        <v>16525</v>
      </c>
    </row>
    <row r="99" spans="1:27" s="142" customFormat="1" ht="12.75">
      <c r="A99" s="131" t="s">
        <v>196</v>
      </c>
      <c r="B99" s="168">
        <v>830</v>
      </c>
      <c r="C99" s="168">
        <v>830</v>
      </c>
      <c r="D99" s="168">
        <v>830</v>
      </c>
      <c r="E99" s="168">
        <v>830</v>
      </c>
      <c r="F99" s="168">
        <v>830</v>
      </c>
      <c r="G99" s="168">
        <v>830</v>
      </c>
      <c r="H99" s="168">
        <v>830</v>
      </c>
      <c r="I99" s="168">
        <v>830</v>
      </c>
      <c r="J99" s="168">
        <v>830</v>
      </c>
      <c r="K99" s="168">
        <v>830</v>
      </c>
      <c r="L99" s="168">
        <v>830</v>
      </c>
      <c r="M99" s="168">
        <v>830</v>
      </c>
      <c r="N99" s="137">
        <f t="shared" si="92"/>
        <v>9960</v>
      </c>
      <c r="O99" s="168" t="s">
        <v>396</v>
      </c>
      <c r="P99" s="137">
        <f t="shared" si="93"/>
        <v>830</v>
      </c>
      <c r="Q99" s="137">
        <f t="shared" si="94"/>
        <v>1660</v>
      </c>
      <c r="R99" s="137">
        <f t="shared" si="95"/>
        <v>2490</v>
      </c>
      <c r="S99" s="137">
        <f t="shared" si="96"/>
        <v>3320</v>
      </c>
      <c r="T99" s="137">
        <f t="shared" si="97"/>
        <v>4150</v>
      </c>
      <c r="U99" s="137">
        <f t="shared" si="98"/>
        <v>4980</v>
      </c>
      <c r="V99" s="137">
        <f t="shared" si="99"/>
        <v>5810</v>
      </c>
      <c r="W99" s="137">
        <f t="shared" si="100"/>
        <v>6640</v>
      </c>
      <c r="X99" s="137">
        <f t="shared" si="101"/>
        <v>7470</v>
      </c>
      <c r="Y99" s="137">
        <f t="shared" si="102"/>
        <v>8300</v>
      </c>
      <c r="Z99" s="137">
        <f t="shared" si="103"/>
        <v>9130</v>
      </c>
      <c r="AA99" s="137">
        <f t="shared" si="104"/>
        <v>9960</v>
      </c>
    </row>
    <row r="100" spans="1:27" s="142" customFormat="1" ht="12.75">
      <c r="A100" s="137" t="s">
        <v>162</v>
      </c>
      <c r="B100" s="585">
        <v>435</v>
      </c>
      <c r="C100" s="585">
        <v>435</v>
      </c>
      <c r="D100" s="585">
        <v>435</v>
      </c>
      <c r="E100" s="585">
        <v>435</v>
      </c>
      <c r="F100" s="585">
        <v>435</v>
      </c>
      <c r="G100" s="585">
        <v>435</v>
      </c>
      <c r="H100" s="585">
        <v>435</v>
      </c>
      <c r="I100" s="585">
        <v>435</v>
      </c>
      <c r="J100" s="585">
        <v>435</v>
      </c>
      <c r="K100" s="585">
        <v>435</v>
      </c>
      <c r="L100" s="585">
        <v>435</v>
      </c>
      <c r="M100" s="585">
        <v>435</v>
      </c>
      <c r="N100" s="137">
        <f t="shared" si="92"/>
        <v>5220</v>
      </c>
      <c r="O100" s="168" t="s">
        <v>398</v>
      </c>
      <c r="P100" s="137">
        <f t="shared" si="93"/>
        <v>435</v>
      </c>
      <c r="Q100" s="137">
        <f t="shared" si="94"/>
        <v>870</v>
      </c>
      <c r="R100" s="137">
        <f t="shared" si="95"/>
        <v>1305</v>
      </c>
      <c r="S100" s="137">
        <f t="shared" si="96"/>
        <v>1740</v>
      </c>
      <c r="T100" s="137">
        <f t="shared" si="97"/>
        <v>2175</v>
      </c>
      <c r="U100" s="137">
        <f t="shared" si="98"/>
        <v>2610</v>
      </c>
      <c r="V100" s="137">
        <f t="shared" si="99"/>
        <v>3045</v>
      </c>
      <c r="W100" s="137">
        <f t="shared" si="100"/>
        <v>3480</v>
      </c>
      <c r="X100" s="137">
        <f t="shared" si="101"/>
        <v>3915</v>
      </c>
      <c r="Y100" s="137">
        <f t="shared" si="102"/>
        <v>4350</v>
      </c>
      <c r="Z100" s="137">
        <f t="shared" si="103"/>
        <v>4785</v>
      </c>
      <c r="AA100" s="137">
        <f t="shared" si="104"/>
        <v>5220</v>
      </c>
    </row>
    <row r="101" spans="1:27" s="142" customFormat="1" ht="12.75">
      <c r="A101" s="131" t="s">
        <v>163</v>
      </c>
      <c r="B101" s="585">
        <v>1900</v>
      </c>
      <c r="C101" s="585">
        <v>1900</v>
      </c>
      <c r="D101" s="585">
        <v>1900</v>
      </c>
      <c r="E101" s="585">
        <v>1900</v>
      </c>
      <c r="F101" s="585">
        <v>3900</v>
      </c>
      <c r="G101" s="585">
        <v>2900</v>
      </c>
      <c r="H101" s="585">
        <v>1900</v>
      </c>
      <c r="I101" s="585">
        <v>1900</v>
      </c>
      <c r="J101" s="585">
        <v>1900</v>
      </c>
      <c r="K101" s="585">
        <v>1900</v>
      </c>
      <c r="L101" s="585">
        <v>1900</v>
      </c>
      <c r="M101" s="585">
        <v>1900</v>
      </c>
      <c r="N101" s="137">
        <f t="shared" si="92"/>
        <v>25800</v>
      </c>
      <c r="O101" s="168" t="s">
        <v>397</v>
      </c>
      <c r="P101" s="137">
        <f t="shared" si="93"/>
        <v>1900</v>
      </c>
      <c r="Q101" s="137">
        <f t="shared" si="94"/>
        <v>3800</v>
      </c>
      <c r="R101" s="137">
        <f t="shared" si="95"/>
        <v>5700</v>
      </c>
      <c r="S101" s="137">
        <f t="shared" si="96"/>
        <v>7600</v>
      </c>
      <c r="T101" s="137">
        <f t="shared" si="97"/>
        <v>11500</v>
      </c>
      <c r="U101" s="137">
        <f t="shared" si="98"/>
        <v>14400</v>
      </c>
      <c r="V101" s="137">
        <f t="shared" si="99"/>
        <v>16300</v>
      </c>
      <c r="W101" s="137">
        <f t="shared" si="100"/>
        <v>18200</v>
      </c>
      <c r="X101" s="137">
        <f t="shared" si="101"/>
        <v>20100</v>
      </c>
      <c r="Y101" s="137">
        <f t="shared" si="102"/>
        <v>22000</v>
      </c>
      <c r="Z101" s="137">
        <f t="shared" si="103"/>
        <v>23900</v>
      </c>
      <c r="AA101" s="137">
        <f t="shared" si="104"/>
        <v>25800</v>
      </c>
    </row>
    <row r="102" spans="1:27" s="144" customFormat="1" ht="12.75">
      <c r="A102" s="584" t="s">
        <v>238</v>
      </c>
      <c r="B102" s="134">
        <f>'[3]admin'!$B12</f>
        <v>4143.62</v>
      </c>
      <c r="C102" s="134">
        <f>'[3]admin'!$C12</f>
        <v>4143.62</v>
      </c>
      <c r="D102" s="134">
        <f>'[3]admin'!$D12</f>
        <v>4143.62</v>
      </c>
      <c r="E102" s="134">
        <f>'[3]admin'!$E12</f>
        <v>4143.62</v>
      </c>
      <c r="F102" s="134">
        <f>'[3]admin'!$F12</f>
        <v>4143.62</v>
      </c>
      <c r="G102" s="134">
        <f>'[3]admin'!$G12</f>
        <v>4143.62</v>
      </c>
      <c r="H102" s="134">
        <f>'[3]admin'!$H12</f>
        <v>4143.62</v>
      </c>
      <c r="I102" s="134">
        <f>'[3]admin'!$I12</f>
        <v>4143.62</v>
      </c>
      <c r="J102" s="134">
        <f>'[3]admin'!$J12</f>
        <v>4143.62</v>
      </c>
      <c r="K102" s="134">
        <f>'[3]admin'!$K12</f>
        <v>4143.62</v>
      </c>
      <c r="L102" s="134">
        <f>'[3]admin'!$L12</f>
        <v>4143.62</v>
      </c>
      <c r="M102" s="134">
        <f>'[3]admin'!$M12</f>
        <v>4143.62</v>
      </c>
      <c r="N102" s="137">
        <f>SUM(B102:M102)</f>
        <v>49723.44000000001</v>
      </c>
      <c r="O102" s="588" t="s">
        <v>175</v>
      </c>
      <c r="P102" s="137">
        <f>B102</f>
        <v>4143.62</v>
      </c>
      <c r="Q102" s="137">
        <f>SUM(B102:C102)</f>
        <v>8287.24</v>
      </c>
      <c r="R102" s="137">
        <f>SUM(B102:D102)</f>
        <v>12430.86</v>
      </c>
      <c r="S102" s="137">
        <f>SUM(B102:E102)</f>
        <v>16574.48</v>
      </c>
      <c r="T102" s="137">
        <f>SUM(B102:F102)</f>
        <v>20718.1</v>
      </c>
      <c r="U102" s="137">
        <f>SUM(B102:G102)</f>
        <v>24861.719999999998</v>
      </c>
      <c r="V102" s="137">
        <f>SUM(B102:H102)</f>
        <v>29005.339999999997</v>
      </c>
      <c r="W102" s="137">
        <f>SUM(B102:I102)</f>
        <v>33148.96</v>
      </c>
      <c r="X102" s="137">
        <f>SUM(B102:J102)</f>
        <v>37292.58</v>
      </c>
      <c r="Y102" s="137">
        <f>SUM(B102:K102)</f>
        <v>41436.200000000004</v>
      </c>
      <c r="Z102" s="137">
        <f>SUM(B102:L102)</f>
        <v>45579.82000000001</v>
      </c>
      <c r="AA102" s="137">
        <f>SUM(B102:M102)</f>
        <v>49723.44000000001</v>
      </c>
    </row>
    <row r="103" spans="1:27" s="144" customFormat="1" ht="12.75">
      <c r="A103" s="584" t="s">
        <v>241</v>
      </c>
      <c r="B103" s="134">
        <f>'[3]admin'!$B13</f>
        <v>0</v>
      </c>
      <c r="C103" s="134">
        <f>'[3]admin'!$C13</f>
        <v>0</v>
      </c>
      <c r="D103" s="134">
        <f>'[3]admin'!$D13</f>
        <v>0</v>
      </c>
      <c r="E103" s="134">
        <f>'[3]admin'!$E13</f>
        <v>0</v>
      </c>
      <c r="F103" s="134">
        <f>'[3]admin'!$F13</f>
        <v>0</v>
      </c>
      <c r="G103" s="134">
        <f>'[3]admin'!$G13</f>
        <v>0</v>
      </c>
      <c r="H103" s="134">
        <f>'[3]admin'!$H13</f>
        <v>0</v>
      </c>
      <c r="I103" s="134">
        <f>'[3]admin'!$I13</f>
        <v>0</v>
      </c>
      <c r="J103" s="134">
        <f>'[3]admin'!$J13</f>
        <v>0</v>
      </c>
      <c r="K103" s="134">
        <f>'[3]admin'!$K13</f>
        <v>0</v>
      </c>
      <c r="L103" s="134">
        <f>'[3]admin'!$L13</f>
        <v>0</v>
      </c>
      <c r="M103" s="134">
        <f>'[3]admin'!$M13</f>
        <v>0</v>
      </c>
      <c r="N103" s="137">
        <f>SUM(B103:M103)</f>
        <v>0</v>
      </c>
      <c r="O103" s="588" t="s">
        <v>175</v>
      </c>
      <c r="P103" s="137">
        <f>B103</f>
        <v>0</v>
      </c>
      <c r="Q103" s="137">
        <f>SUM(B103:C103)</f>
        <v>0</v>
      </c>
      <c r="R103" s="137">
        <f>SUM(B103:D103)</f>
        <v>0</v>
      </c>
      <c r="S103" s="137">
        <f>SUM(B103:E103)</f>
        <v>0</v>
      </c>
      <c r="T103" s="137">
        <f>SUM(B103:F103)</f>
        <v>0</v>
      </c>
      <c r="U103" s="137">
        <f>SUM(B103:G103)</f>
        <v>0</v>
      </c>
      <c r="V103" s="137">
        <f>SUM(B103:H103)</f>
        <v>0</v>
      </c>
      <c r="W103" s="137">
        <f>SUM(B103:I103)</f>
        <v>0</v>
      </c>
      <c r="X103" s="137">
        <f>SUM(B103:J103)</f>
        <v>0</v>
      </c>
      <c r="Y103" s="137">
        <f>SUM(B103:K103)</f>
        <v>0</v>
      </c>
      <c r="Z103" s="137">
        <f>SUM(B103:L103)</f>
        <v>0</v>
      </c>
      <c r="AA103" s="137">
        <f>SUM(B103:M103)</f>
        <v>0</v>
      </c>
    </row>
    <row r="104" spans="1:27" s="144" customFormat="1" ht="12.75">
      <c r="A104" s="584" t="s">
        <v>242</v>
      </c>
      <c r="B104" s="134">
        <f>'[3]admin'!$B14</f>
        <v>323.20236</v>
      </c>
      <c r="C104" s="134">
        <f>'[3]admin'!$C14</f>
        <v>323.20236</v>
      </c>
      <c r="D104" s="134">
        <f>'[3]admin'!$D14</f>
        <v>323.20236</v>
      </c>
      <c r="E104" s="134">
        <f>'[3]admin'!$E14</f>
        <v>323.20236</v>
      </c>
      <c r="F104" s="134">
        <f>'[3]admin'!$F14</f>
        <v>323.20236</v>
      </c>
      <c r="G104" s="134">
        <f>'[3]admin'!$G14</f>
        <v>323.20236</v>
      </c>
      <c r="H104" s="134">
        <f>'[3]admin'!$H14</f>
        <v>323.20236</v>
      </c>
      <c r="I104" s="134">
        <f>'[3]admin'!$I14</f>
        <v>323.20236</v>
      </c>
      <c r="J104" s="134">
        <f>'[3]admin'!$J14</f>
        <v>323.20236</v>
      </c>
      <c r="K104" s="134">
        <f>'[3]admin'!$K14</f>
        <v>323.20236</v>
      </c>
      <c r="L104" s="134">
        <f>'[3]admin'!$L14</f>
        <v>323.20236</v>
      </c>
      <c r="M104" s="134">
        <f>'[3]admin'!$M14</f>
        <v>323.20236</v>
      </c>
      <c r="N104" s="137">
        <f>SUM(B104:M104)</f>
        <v>3878.428320000001</v>
      </c>
      <c r="O104" s="588" t="s">
        <v>175</v>
      </c>
      <c r="P104" s="137">
        <f>B104</f>
        <v>323.20236</v>
      </c>
      <c r="Q104" s="137">
        <f>SUM(B104:C104)</f>
        <v>646.40472</v>
      </c>
      <c r="R104" s="137">
        <f>SUM(B104:D104)</f>
        <v>969.60708</v>
      </c>
      <c r="S104" s="137">
        <f>SUM(B104:E104)</f>
        <v>1292.80944</v>
      </c>
      <c r="T104" s="137">
        <f>SUM(B104:F104)</f>
        <v>1616.0118</v>
      </c>
      <c r="U104" s="137">
        <f>SUM(B104:G104)</f>
        <v>1939.21416</v>
      </c>
      <c r="V104" s="137">
        <f>SUM(B104:H104)</f>
        <v>2262.4165199999998</v>
      </c>
      <c r="W104" s="137">
        <f>SUM(B104:I104)</f>
        <v>2585.61888</v>
      </c>
      <c r="X104" s="137">
        <f>SUM(B104:J104)</f>
        <v>2908.82124</v>
      </c>
      <c r="Y104" s="137">
        <f>SUM(B104:K104)</f>
        <v>3232.0236000000004</v>
      </c>
      <c r="Z104" s="137">
        <f>SUM(B104:L104)</f>
        <v>3555.2259600000007</v>
      </c>
      <c r="AA104" s="137">
        <f>SUM(B104:M104)</f>
        <v>3878.428320000001</v>
      </c>
    </row>
    <row r="105" spans="1:27" s="142" customFormat="1" ht="13.5" customHeight="1">
      <c r="A105" s="533" t="s">
        <v>168</v>
      </c>
      <c r="B105" s="534">
        <f>SUM(B92:B104)</f>
        <v>35048.822360000006</v>
      </c>
      <c r="C105" s="534">
        <f aca="true" t="shared" si="105" ref="C105:M105">SUM(C92:C104)</f>
        <v>34823.822360000006</v>
      </c>
      <c r="D105" s="534">
        <f t="shared" si="105"/>
        <v>34823.822360000006</v>
      </c>
      <c r="E105" s="534">
        <f t="shared" si="105"/>
        <v>34823.822360000006</v>
      </c>
      <c r="F105" s="534">
        <f t="shared" si="105"/>
        <v>36723.822360000006</v>
      </c>
      <c r="G105" s="534">
        <f t="shared" si="105"/>
        <v>35623.822360000006</v>
      </c>
      <c r="H105" s="534">
        <f t="shared" si="105"/>
        <v>34623.822360000006</v>
      </c>
      <c r="I105" s="534">
        <f t="shared" si="105"/>
        <v>34023.822360000006</v>
      </c>
      <c r="J105" s="534">
        <f t="shared" si="105"/>
        <v>34023.822360000006</v>
      </c>
      <c r="K105" s="534">
        <f t="shared" si="105"/>
        <v>34123.822360000006</v>
      </c>
      <c r="L105" s="534">
        <f t="shared" si="105"/>
        <v>33406.822360000006</v>
      </c>
      <c r="M105" s="534">
        <f t="shared" si="105"/>
        <v>33406.822360000006</v>
      </c>
      <c r="N105" s="530">
        <f>SUM(N92:N104)</f>
        <v>415476.86832</v>
      </c>
      <c r="O105" s="168" t="s">
        <v>208</v>
      </c>
      <c r="P105" s="137">
        <f>B105</f>
        <v>35048.822360000006</v>
      </c>
      <c r="Q105" s="137">
        <f>SUM(B105:C105)</f>
        <v>69872.64472000001</v>
      </c>
      <c r="R105" s="137">
        <f>SUM(B105:D105)</f>
        <v>104696.46708000002</v>
      </c>
      <c r="S105" s="137">
        <f>SUM(B105:E105)</f>
        <v>139520.28944000002</v>
      </c>
      <c r="T105" s="137">
        <f>SUM(B105:F105)</f>
        <v>176244.1118</v>
      </c>
      <c r="U105" s="137">
        <f>SUM(B105:G105)</f>
        <v>211867.93416</v>
      </c>
      <c r="V105" s="137">
        <f>SUM(B105:H105)</f>
        <v>246491.75652</v>
      </c>
      <c r="W105" s="137">
        <f>SUM(B105:I105)</f>
        <v>280515.57888</v>
      </c>
      <c r="X105" s="137">
        <f>SUM(B105:J105)</f>
        <v>314539.40124</v>
      </c>
      <c r="Y105" s="137">
        <f>SUM(B105:K105)</f>
        <v>348663.22359999997</v>
      </c>
      <c r="Z105" s="137">
        <f>SUM(B105:L105)</f>
        <v>382070.04595999996</v>
      </c>
      <c r="AA105" s="137">
        <f>SUM(B105:M105)</f>
        <v>415476.86831999995</v>
      </c>
    </row>
    <row r="106" spans="2:15" s="138" customFormat="1" ht="15">
      <c r="B106" s="643"/>
      <c r="C106" s="643"/>
      <c r="O106" s="644"/>
    </row>
    <row r="107" spans="2:15" s="138" customFormat="1" ht="15">
      <c r="B107" s="643"/>
      <c r="C107" s="643"/>
      <c r="O107" s="644"/>
    </row>
    <row r="108" spans="2:15" s="138" customFormat="1" ht="15">
      <c r="B108" s="643"/>
      <c r="C108" s="643"/>
      <c r="O108" s="644"/>
    </row>
    <row r="109" spans="2:15" s="138" customFormat="1" ht="15">
      <c r="B109" s="643"/>
      <c r="C109" s="643"/>
      <c r="O109" s="644"/>
    </row>
    <row r="110" spans="2:15" s="138" customFormat="1" ht="15">
      <c r="B110" s="643"/>
      <c r="C110" s="643"/>
      <c r="O110" s="644"/>
    </row>
    <row r="111" spans="2:15" s="138" customFormat="1" ht="15">
      <c r="B111" s="643"/>
      <c r="C111" s="643"/>
      <c r="O111" s="644"/>
    </row>
    <row r="112" spans="2:15" s="138" customFormat="1" ht="15">
      <c r="B112" s="643"/>
      <c r="C112" s="643"/>
      <c r="O112" s="644"/>
    </row>
    <row r="113" spans="2:15" s="138" customFormat="1" ht="15">
      <c r="B113" s="643"/>
      <c r="C113" s="643"/>
      <c r="O113" s="644"/>
    </row>
    <row r="114" spans="1:15" s="138" customFormat="1" ht="15">
      <c r="A114" s="645"/>
      <c r="B114" s="646"/>
      <c r="C114" s="646"/>
      <c r="D114" s="645"/>
      <c r="E114" s="645"/>
      <c r="F114" s="645"/>
      <c r="G114" s="645"/>
      <c r="O114" s="644"/>
    </row>
    <row r="115" spans="1:15" s="138" customFormat="1" ht="15">
      <c r="A115" s="645"/>
      <c r="B115" s="646"/>
      <c r="C115" s="646"/>
      <c r="D115" s="645"/>
      <c r="E115" s="645"/>
      <c r="F115" s="645"/>
      <c r="G115" s="645"/>
      <c r="O115" s="644"/>
    </row>
    <row r="116" spans="1:15" s="138" customFormat="1" ht="15">
      <c r="A116" s="645"/>
      <c r="B116" s="646"/>
      <c r="C116" s="646"/>
      <c r="D116" s="645"/>
      <c r="E116" s="645"/>
      <c r="F116" s="645"/>
      <c r="G116" s="645"/>
      <c r="O116" s="644"/>
    </row>
    <row r="117" spans="1:15" s="138" customFormat="1" ht="15">
      <c r="A117" s="645"/>
      <c r="B117" s="646"/>
      <c r="C117" s="646"/>
      <c r="D117" s="645"/>
      <c r="E117" s="645"/>
      <c r="F117" s="645"/>
      <c r="G117" s="645"/>
      <c r="O117" s="644"/>
    </row>
    <row r="118" spans="1:15" s="138" customFormat="1" ht="15">
      <c r="A118" s="645"/>
      <c r="B118" s="646"/>
      <c r="C118" s="646"/>
      <c r="D118" s="645"/>
      <c r="E118" s="645"/>
      <c r="F118" s="645"/>
      <c r="G118" s="645"/>
      <c r="O118" s="644"/>
    </row>
    <row r="119" spans="1:15" s="138" customFormat="1" ht="15">
      <c r="A119" s="645"/>
      <c r="B119" s="646"/>
      <c r="C119" s="646"/>
      <c r="D119" s="645"/>
      <c r="E119" s="645"/>
      <c r="F119" s="645"/>
      <c r="G119" s="645"/>
      <c r="O119" s="644"/>
    </row>
    <row r="120" spans="1:15" s="138" customFormat="1" ht="15">
      <c r="A120" s="645"/>
      <c r="B120" s="646"/>
      <c r="C120" s="646"/>
      <c r="D120" s="645"/>
      <c r="E120" s="645"/>
      <c r="F120" s="645"/>
      <c r="G120" s="645"/>
      <c r="O120" s="644"/>
    </row>
    <row r="121" spans="1:15" s="138" customFormat="1" ht="15">
      <c r="A121" s="140"/>
      <c r="B121" s="145"/>
      <c r="C121" s="145"/>
      <c r="D121" s="140"/>
      <c r="E121" s="140"/>
      <c r="F121" s="140"/>
      <c r="G121" s="140"/>
      <c r="O121" s="644"/>
    </row>
    <row r="123" spans="1:7" ht="15">
      <c r="A123" s="138"/>
      <c r="B123" s="643"/>
      <c r="C123" s="643"/>
      <c r="D123" s="138"/>
      <c r="F123" s="138"/>
      <c r="G123" s="138"/>
    </row>
    <row r="126" spans="1:7" ht="15">
      <c r="A126" s="127"/>
      <c r="B126" s="128"/>
      <c r="C126" s="128"/>
      <c r="D126" s="127"/>
      <c r="E126" s="140"/>
      <c r="F126" s="127"/>
      <c r="G126" s="127"/>
    </row>
    <row r="138" spans="1:15" ht="15">
      <c r="A138" s="127"/>
      <c r="B138" s="128"/>
      <c r="C138" s="128"/>
      <c r="D138" s="128"/>
      <c r="E138" s="145"/>
      <c r="F138" s="128"/>
      <c r="G138" s="128"/>
      <c r="H138" s="138"/>
      <c r="I138" s="138"/>
      <c r="J138" s="138"/>
      <c r="K138" s="138"/>
      <c r="L138" s="138"/>
      <c r="M138" s="138"/>
      <c r="N138" s="138"/>
      <c r="O138" s="644"/>
    </row>
    <row r="139" spans="8:15" ht="15">
      <c r="H139" s="138"/>
      <c r="I139" s="138"/>
      <c r="J139" s="138"/>
      <c r="K139" s="138"/>
      <c r="L139" s="138"/>
      <c r="M139" s="138"/>
      <c r="N139" s="138"/>
      <c r="O139" s="644"/>
    </row>
    <row r="140" spans="2:3" ht="15">
      <c r="B140" s="123"/>
      <c r="C140" s="123"/>
    </row>
  </sheetData>
  <sheetProtection/>
  <printOptions/>
  <pageMargins left="0.75" right="0.75" top="1" bottom="1" header="0.5" footer="0.5"/>
  <pageSetup horizontalDpi="600" verticalDpi="600" orientation="landscape" paperSize="5" scale="43" r:id="rId3"/>
  <rowBreaks count="2" manualBreakCount="2">
    <brk id="46" max="255" man="1"/>
    <brk id="89" max="255" man="1"/>
  </rowBreaks>
  <colBreaks count="1" manualBreakCount="1">
    <brk id="15" max="107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6"/>
  <sheetViews>
    <sheetView zoomScale="85" zoomScaleNormal="85" zoomScaleSheetLayoutView="70" zoomScalePageLayoutView="0" workbookViewId="0" topLeftCell="A1">
      <pane xSplit="1" ySplit="5" topLeftCell="B6" activePane="bottomRight" state="frozen"/>
      <selection pane="topLeft" activeCell="A14" sqref="A14"/>
      <selection pane="topRight" activeCell="A14" sqref="A14"/>
      <selection pane="bottomLeft" activeCell="A14" sqref="A14"/>
      <selection pane="bottomRight" activeCell="B19" sqref="B19"/>
    </sheetView>
  </sheetViews>
  <sheetFormatPr defaultColWidth="7.140625" defaultRowHeight="12.75"/>
  <cols>
    <col min="1" max="1" width="22.57421875" style="133" customWidth="1"/>
    <col min="2" max="2" width="15.7109375" style="133" customWidth="1"/>
    <col min="3" max="13" width="12.28125" style="133" customWidth="1"/>
    <col min="14" max="14" width="14.140625" style="133" customWidth="1"/>
    <col min="15" max="15" width="40.8515625" style="678" customWidth="1"/>
    <col min="16" max="19" width="12.28125" style="133" customWidth="1"/>
    <col min="20" max="27" width="13.7109375" style="133" customWidth="1"/>
    <col min="28" max="16384" width="7.140625" style="133" customWidth="1"/>
  </cols>
  <sheetData>
    <row r="1" spans="1:15" ht="15">
      <c r="A1" s="546" t="s">
        <v>69</v>
      </c>
      <c r="B1" s="122"/>
      <c r="C1" s="122"/>
      <c r="D1" s="123"/>
      <c r="E1" s="123"/>
      <c r="F1" s="123"/>
      <c r="G1" s="123"/>
      <c r="N1" s="123"/>
      <c r="O1" s="124"/>
    </row>
    <row r="2" spans="1:3" ht="15">
      <c r="A2" s="547" t="s">
        <v>110</v>
      </c>
      <c r="B2" s="122"/>
      <c r="C2" s="122"/>
    </row>
    <row r="3" spans="1:15" ht="15.75" thickBot="1">
      <c r="A3" s="548" t="str">
        <f>'Total Operating'!A3</f>
        <v>2020-2021</v>
      </c>
      <c r="B3" s="122"/>
      <c r="C3" s="122"/>
      <c r="D3" s="125"/>
      <c r="E3" s="125"/>
      <c r="F3" s="125"/>
      <c r="G3" s="125"/>
      <c r="N3" s="125"/>
      <c r="O3" s="126"/>
    </row>
    <row r="4" spans="1:15" ht="15">
      <c r="A4" s="127"/>
      <c r="B4" s="128"/>
      <c r="C4" s="128"/>
      <c r="D4" s="127"/>
      <c r="E4" s="127"/>
      <c r="F4" s="127"/>
      <c r="G4" s="127" t="s">
        <v>129</v>
      </c>
      <c r="N4" s="127"/>
      <c r="O4" s="129"/>
    </row>
    <row r="5" spans="1:27" s="679" customFormat="1" ht="17.25">
      <c r="A5" s="549" t="s">
        <v>193</v>
      </c>
      <c r="B5" s="542" t="s">
        <v>4</v>
      </c>
      <c r="C5" s="542" t="s">
        <v>5</v>
      </c>
      <c r="D5" s="542" t="s">
        <v>6</v>
      </c>
      <c r="E5" s="542" t="s">
        <v>7</v>
      </c>
      <c r="F5" s="542" t="s">
        <v>8</v>
      </c>
      <c r="G5" s="542" t="s">
        <v>9</v>
      </c>
      <c r="H5" s="542" t="s">
        <v>10</v>
      </c>
      <c r="I5" s="542" t="s">
        <v>11</v>
      </c>
      <c r="J5" s="542" t="s">
        <v>12</v>
      </c>
      <c r="K5" s="542" t="s">
        <v>13</v>
      </c>
      <c r="L5" s="542" t="s">
        <v>14</v>
      </c>
      <c r="M5" s="542" t="s">
        <v>15</v>
      </c>
      <c r="N5" s="542" t="s">
        <v>111</v>
      </c>
      <c r="O5" s="544" t="s">
        <v>130</v>
      </c>
      <c r="P5" s="542" t="s">
        <v>115</v>
      </c>
      <c r="Q5" s="542" t="s">
        <v>116</v>
      </c>
      <c r="R5" s="542" t="s">
        <v>117</v>
      </c>
      <c r="S5" s="542" t="s">
        <v>118</v>
      </c>
      <c r="T5" s="542" t="s">
        <v>119</v>
      </c>
      <c r="U5" s="542" t="s">
        <v>120</v>
      </c>
      <c r="V5" s="542" t="s">
        <v>121</v>
      </c>
      <c r="W5" s="542" t="s">
        <v>122</v>
      </c>
      <c r="X5" s="542" t="s">
        <v>123</v>
      </c>
      <c r="Y5" s="542" t="s">
        <v>124</v>
      </c>
      <c r="Z5" s="542" t="s">
        <v>125</v>
      </c>
      <c r="AA5" s="542" t="s">
        <v>126</v>
      </c>
    </row>
    <row r="6" spans="1:27" s="144" customFormat="1" ht="12.75">
      <c r="A6" s="137" t="s">
        <v>80</v>
      </c>
      <c r="B6" s="680">
        <v>500</v>
      </c>
      <c r="C6" s="680">
        <v>2000</v>
      </c>
      <c r="D6" s="680">
        <v>2000</v>
      </c>
      <c r="E6" s="636" t="s">
        <v>129</v>
      </c>
      <c r="F6" s="636"/>
      <c r="G6" s="636"/>
      <c r="H6" s="636"/>
      <c r="I6" s="680">
        <v>460</v>
      </c>
      <c r="J6" s="636"/>
      <c r="K6" s="636"/>
      <c r="L6" s="636"/>
      <c r="M6" s="680">
        <v>500</v>
      </c>
      <c r="N6" s="540">
        <f>SUM(B6:M6)</f>
        <v>5460</v>
      </c>
      <c r="O6" s="588"/>
      <c r="P6" s="137">
        <f>B6</f>
        <v>500</v>
      </c>
      <c r="Q6" s="137">
        <f>SUM(B6:C6)</f>
        <v>2500</v>
      </c>
      <c r="R6" s="137">
        <f>SUM(B6:D6)</f>
        <v>4500</v>
      </c>
      <c r="S6" s="137">
        <f>SUM(B6:E6)</f>
        <v>4500</v>
      </c>
      <c r="T6" s="137">
        <f>SUM(B6:F6)</f>
        <v>4500</v>
      </c>
      <c r="U6" s="137">
        <f>SUM(B6:G6)</f>
        <v>4500</v>
      </c>
      <c r="V6" s="137">
        <f>SUM(B6:H6)</f>
        <v>4500</v>
      </c>
      <c r="W6" s="137">
        <f>SUM(B6:I6)</f>
        <v>4960</v>
      </c>
      <c r="X6" s="137">
        <f>SUM(B6:J6)</f>
        <v>4960</v>
      </c>
      <c r="Y6" s="137">
        <f>SUM(B6:K6)</f>
        <v>4960</v>
      </c>
      <c r="Z6" s="137">
        <f>SUM(B6:L6)</f>
        <v>4960</v>
      </c>
      <c r="AA6" s="137">
        <f>SUM(B6:M6)</f>
        <v>5460</v>
      </c>
    </row>
    <row r="7" spans="1:27" s="144" customFormat="1" ht="12.75">
      <c r="A7" s="137" t="s">
        <v>81</v>
      </c>
      <c r="B7" s="636">
        <v>71200</v>
      </c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540">
        <f aca="true" t="shared" si="0" ref="N7:N19">SUM(B7:M7)</f>
        <v>71200</v>
      </c>
      <c r="O7" s="588" t="s">
        <v>440</v>
      </c>
      <c r="P7" s="137">
        <f aca="true" t="shared" si="1" ref="P7:P19">B7</f>
        <v>71200</v>
      </c>
      <c r="Q7" s="137">
        <f>SUM(B7:C7)</f>
        <v>71200</v>
      </c>
      <c r="R7" s="137">
        <f aca="true" t="shared" si="2" ref="R7:R19">SUM(B7:D7)</f>
        <v>71200</v>
      </c>
      <c r="S7" s="137">
        <f aca="true" t="shared" si="3" ref="S7:S19">SUM(B7:E7)</f>
        <v>71200</v>
      </c>
      <c r="T7" s="137">
        <f aca="true" t="shared" si="4" ref="T7:T19">SUM(B7:F7)</f>
        <v>71200</v>
      </c>
      <c r="U7" s="137">
        <f aca="true" t="shared" si="5" ref="U7:U19">SUM(B7:G7)</f>
        <v>71200</v>
      </c>
      <c r="V7" s="137">
        <f aca="true" t="shared" si="6" ref="V7:V19">SUM(B7:H7)</f>
        <v>71200</v>
      </c>
      <c r="W7" s="137">
        <f aca="true" t="shared" si="7" ref="W7:W19">SUM(B7:I7)</f>
        <v>71200</v>
      </c>
      <c r="X7" s="137">
        <f aca="true" t="shared" si="8" ref="X7:X19">SUM(B7:J7)</f>
        <v>71200</v>
      </c>
      <c r="Y7" s="137">
        <f aca="true" t="shared" si="9" ref="Y7:Y19">SUM(B7:K7)</f>
        <v>71200</v>
      </c>
      <c r="Z7" s="137">
        <f aca="true" t="shared" si="10" ref="Z7:Z19">SUM(B7:L7)</f>
        <v>71200</v>
      </c>
      <c r="AA7" s="137">
        <f aca="true" t="shared" si="11" ref="AA7:AA19">SUM(B7:M7)</f>
        <v>71200</v>
      </c>
    </row>
    <row r="8" spans="1:27" s="144" customFormat="1" ht="12.75">
      <c r="A8" s="137" t="s">
        <v>82</v>
      </c>
      <c r="B8" s="636" t="s">
        <v>129</v>
      </c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540">
        <f t="shared" si="0"/>
        <v>0</v>
      </c>
      <c r="O8" s="588"/>
      <c r="P8" s="137" t="str">
        <f t="shared" si="1"/>
        <v> </v>
      </c>
      <c r="Q8" s="137">
        <f aca="true" t="shared" si="12" ref="Q8:Q19">SUM(B8:C8)</f>
        <v>0</v>
      </c>
      <c r="R8" s="137">
        <f t="shared" si="2"/>
        <v>0</v>
      </c>
      <c r="S8" s="137">
        <f t="shared" si="3"/>
        <v>0</v>
      </c>
      <c r="T8" s="137">
        <f t="shared" si="4"/>
        <v>0</v>
      </c>
      <c r="U8" s="137">
        <f t="shared" si="5"/>
        <v>0</v>
      </c>
      <c r="V8" s="137">
        <f t="shared" si="6"/>
        <v>0</v>
      </c>
      <c r="W8" s="137">
        <f t="shared" si="7"/>
        <v>0</v>
      </c>
      <c r="X8" s="137">
        <f t="shared" si="8"/>
        <v>0</v>
      </c>
      <c r="Y8" s="137">
        <f t="shared" si="9"/>
        <v>0</v>
      </c>
      <c r="Z8" s="137">
        <f t="shared" si="10"/>
        <v>0</v>
      </c>
      <c r="AA8" s="137">
        <f t="shared" si="11"/>
        <v>0</v>
      </c>
    </row>
    <row r="9" spans="1:27" s="144" customFormat="1" ht="12.75">
      <c r="A9" s="137" t="s">
        <v>83</v>
      </c>
      <c r="B9" s="636">
        <v>50000</v>
      </c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540">
        <f t="shared" si="0"/>
        <v>50000</v>
      </c>
      <c r="O9" s="588"/>
      <c r="P9" s="137">
        <f t="shared" si="1"/>
        <v>50000</v>
      </c>
      <c r="Q9" s="137">
        <f t="shared" si="12"/>
        <v>50000</v>
      </c>
      <c r="R9" s="137">
        <f t="shared" si="2"/>
        <v>50000</v>
      </c>
      <c r="S9" s="137">
        <f t="shared" si="3"/>
        <v>50000</v>
      </c>
      <c r="T9" s="137">
        <f t="shared" si="4"/>
        <v>50000</v>
      </c>
      <c r="U9" s="137">
        <f t="shared" si="5"/>
        <v>50000</v>
      </c>
      <c r="V9" s="137">
        <f t="shared" si="6"/>
        <v>50000</v>
      </c>
      <c r="W9" s="137">
        <f t="shared" si="7"/>
        <v>50000</v>
      </c>
      <c r="X9" s="137">
        <f t="shared" si="8"/>
        <v>50000</v>
      </c>
      <c r="Y9" s="137">
        <f t="shared" si="9"/>
        <v>50000</v>
      </c>
      <c r="Z9" s="137">
        <f t="shared" si="10"/>
        <v>50000</v>
      </c>
      <c r="AA9" s="137">
        <f t="shared" si="11"/>
        <v>50000</v>
      </c>
    </row>
    <row r="10" spans="1:27" s="144" customFormat="1" ht="12.75">
      <c r="A10" s="137" t="s">
        <v>146</v>
      </c>
      <c r="B10" s="636">
        <v>3900</v>
      </c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540">
        <f t="shared" si="0"/>
        <v>3900</v>
      </c>
      <c r="O10" s="588"/>
      <c r="P10" s="137">
        <f t="shared" si="1"/>
        <v>3900</v>
      </c>
      <c r="Q10" s="137">
        <f t="shared" si="12"/>
        <v>3900</v>
      </c>
      <c r="R10" s="137">
        <f t="shared" si="2"/>
        <v>3900</v>
      </c>
      <c r="S10" s="137">
        <f t="shared" si="3"/>
        <v>3900</v>
      </c>
      <c r="T10" s="137">
        <f t="shared" si="4"/>
        <v>3900</v>
      </c>
      <c r="U10" s="137">
        <f t="shared" si="5"/>
        <v>3900</v>
      </c>
      <c r="V10" s="137">
        <f t="shared" si="6"/>
        <v>3900</v>
      </c>
      <c r="W10" s="137">
        <f t="shared" si="7"/>
        <v>3900</v>
      </c>
      <c r="X10" s="137">
        <f t="shared" si="8"/>
        <v>3900</v>
      </c>
      <c r="Y10" s="137">
        <f t="shared" si="9"/>
        <v>3900</v>
      </c>
      <c r="Z10" s="137">
        <f t="shared" si="10"/>
        <v>3900</v>
      </c>
      <c r="AA10" s="137">
        <f t="shared" si="11"/>
        <v>3900</v>
      </c>
    </row>
    <row r="11" spans="1:27" s="144" customFormat="1" ht="12.75">
      <c r="A11" s="137" t="s">
        <v>84</v>
      </c>
      <c r="B11" s="636" t="s">
        <v>129</v>
      </c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540">
        <f t="shared" si="0"/>
        <v>0</v>
      </c>
      <c r="O11" s="588"/>
      <c r="P11" s="137" t="str">
        <f t="shared" si="1"/>
        <v> </v>
      </c>
      <c r="Q11" s="137">
        <f t="shared" si="12"/>
        <v>0</v>
      </c>
      <c r="R11" s="137">
        <f t="shared" si="2"/>
        <v>0</v>
      </c>
      <c r="S11" s="137">
        <f t="shared" si="3"/>
        <v>0</v>
      </c>
      <c r="T11" s="137">
        <f t="shared" si="4"/>
        <v>0</v>
      </c>
      <c r="U11" s="137">
        <f t="shared" si="5"/>
        <v>0</v>
      </c>
      <c r="V11" s="137">
        <f t="shared" si="6"/>
        <v>0</v>
      </c>
      <c r="W11" s="137">
        <f t="shared" si="7"/>
        <v>0</v>
      </c>
      <c r="X11" s="137">
        <f t="shared" si="8"/>
        <v>0</v>
      </c>
      <c r="Y11" s="137">
        <f t="shared" si="9"/>
        <v>0</v>
      </c>
      <c r="Z11" s="137">
        <f t="shared" si="10"/>
        <v>0</v>
      </c>
      <c r="AA11" s="137">
        <f t="shared" si="11"/>
        <v>0</v>
      </c>
    </row>
    <row r="12" spans="1:27" s="681" customFormat="1" ht="12.75">
      <c r="A12" s="137" t="s">
        <v>85</v>
      </c>
      <c r="B12" s="636">
        <f>15000+36000+20000+15000+10000</f>
        <v>96000</v>
      </c>
      <c r="C12" s="636"/>
      <c r="D12" s="636"/>
      <c r="E12" s="636"/>
      <c r="F12" s="636"/>
      <c r="G12" s="636"/>
      <c r="H12" s="636"/>
      <c r="I12" s="636"/>
      <c r="J12" s="636"/>
      <c r="K12" s="636"/>
      <c r="L12" s="636"/>
      <c r="M12" s="636"/>
      <c r="N12" s="540">
        <f t="shared" si="0"/>
        <v>96000</v>
      </c>
      <c r="O12" s="588"/>
      <c r="P12" s="137">
        <f t="shared" si="1"/>
        <v>96000</v>
      </c>
      <c r="Q12" s="137">
        <f t="shared" si="12"/>
        <v>96000</v>
      </c>
      <c r="R12" s="137">
        <f t="shared" si="2"/>
        <v>96000</v>
      </c>
      <c r="S12" s="137">
        <f t="shared" si="3"/>
        <v>96000</v>
      </c>
      <c r="T12" s="137">
        <f t="shared" si="4"/>
        <v>96000</v>
      </c>
      <c r="U12" s="137">
        <f t="shared" si="5"/>
        <v>96000</v>
      </c>
      <c r="V12" s="137">
        <f t="shared" si="6"/>
        <v>96000</v>
      </c>
      <c r="W12" s="137">
        <f t="shared" si="7"/>
        <v>96000</v>
      </c>
      <c r="X12" s="137">
        <f t="shared" si="8"/>
        <v>96000</v>
      </c>
      <c r="Y12" s="137">
        <f t="shared" si="9"/>
        <v>96000</v>
      </c>
      <c r="Z12" s="137">
        <f t="shared" si="10"/>
        <v>96000</v>
      </c>
      <c r="AA12" s="137">
        <f t="shared" si="11"/>
        <v>96000</v>
      </c>
    </row>
    <row r="13" spans="1:27" s="144" customFormat="1" ht="12.75">
      <c r="A13" s="137" t="s">
        <v>147</v>
      </c>
      <c r="B13" s="636">
        <f>7500+5380</f>
        <v>12880</v>
      </c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540">
        <f t="shared" si="0"/>
        <v>12880</v>
      </c>
      <c r="O13" s="588"/>
      <c r="P13" s="137">
        <f t="shared" si="1"/>
        <v>12880</v>
      </c>
      <c r="Q13" s="137">
        <f t="shared" si="12"/>
        <v>12880</v>
      </c>
      <c r="R13" s="137">
        <f t="shared" si="2"/>
        <v>12880</v>
      </c>
      <c r="S13" s="137">
        <f t="shared" si="3"/>
        <v>12880</v>
      </c>
      <c r="T13" s="137">
        <f t="shared" si="4"/>
        <v>12880</v>
      </c>
      <c r="U13" s="137">
        <f t="shared" si="5"/>
        <v>12880</v>
      </c>
      <c r="V13" s="137">
        <f t="shared" si="6"/>
        <v>12880</v>
      </c>
      <c r="W13" s="137">
        <f t="shared" si="7"/>
        <v>12880</v>
      </c>
      <c r="X13" s="137">
        <f t="shared" si="8"/>
        <v>12880</v>
      </c>
      <c r="Y13" s="137">
        <f t="shared" si="9"/>
        <v>12880</v>
      </c>
      <c r="Z13" s="137">
        <f t="shared" si="10"/>
        <v>12880</v>
      </c>
      <c r="AA13" s="137">
        <f t="shared" si="11"/>
        <v>12880</v>
      </c>
    </row>
    <row r="14" spans="1:27" s="144" customFormat="1" ht="12.75">
      <c r="A14" s="137" t="s">
        <v>86</v>
      </c>
      <c r="B14" s="636">
        <v>58000</v>
      </c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540">
        <f t="shared" si="0"/>
        <v>58000</v>
      </c>
      <c r="O14" s="588"/>
      <c r="P14" s="137">
        <f t="shared" si="1"/>
        <v>58000</v>
      </c>
      <c r="Q14" s="137">
        <f t="shared" si="12"/>
        <v>58000</v>
      </c>
      <c r="R14" s="137">
        <f t="shared" si="2"/>
        <v>58000</v>
      </c>
      <c r="S14" s="137">
        <f t="shared" si="3"/>
        <v>58000</v>
      </c>
      <c r="T14" s="137">
        <f t="shared" si="4"/>
        <v>58000</v>
      </c>
      <c r="U14" s="137">
        <f t="shared" si="5"/>
        <v>58000</v>
      </c>
      <c r="V14" s="137">
        <f t="shared" si="6"/>
        <v>58000</v>
      </c>
      <c r="W14" s="137">
        <f t="shared" si="7"/>
        <v>58000</v>
      </c>
      <c r="X14" s="137">
        <f t="shared" si="8"/>
        <v>58000</v>
      </c>
      <c r="Y14" s="137">
        <f t="shared" si="9"/>
        <v>58000</v>
      </c>
      <c r="Z14" s="137">
        <f t="shared" si="10"/>
        <v>58000</v>
      </c>
      <c r="AA14" s="137">
        <f t="shared" si="11"/>
        <v>58000</v>
      </c>
    </row>
    <row r="15" spans="1:27" s="144" customFormat="1" ht="12.75">
      <c r="A15" s="137" t="s">
        <v>156</v>
      </c>
      <c r="B15" s="636">
        <v>300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540">
        <f t="shared" si="0"/>
        <v>300</v>
      </c>
      <c r="O15" s="588"/>
      <c r="P15" s="137">
        <f t="shared" si="1"/>
        <v>300</v>
      </c>
      <c r="Q15" s="137">
        <f t="shared" si="12"/>
        <v>300</v>
      </c>
      <c r="R15" s="137">
        <f t="shared" si="2"/>
        <v>300</v>
      </c>
      <c r="S15" s="137">
        <f t="shared" si="3"/>
        <v>300</v>
      </c>
      <c r="T15" s="137">
        <f t="shared" si="4"/>
        <v>300</v>
      </c>
      <c r="U15" s="137">
        <f t="shared" si="5"/>
        <v>300</v>
      </c>
      <c r="V15" s="137">
        <f t="shared" si="6"/>
        <v>300</v>
      </c>
      <c r="W15" s="137">
        <f t="shared" si="7"/>
        <v>300</v>
      </c>
      <c r="X15" s="137">
        <f t="shared" si="8"/>
        <v>300</v>
      </c>
      <c r="Y15" s="137">
        <f t="shared" si="9"/>
        <v>300</v>
      </c>
      <c r="Z15" s="137">
        <f t="shared" si="10"/>
        <v>300</v>
      </c>
      <c r="AA15" s="137">
        <f t="shared" si="11"/>
        <v>300</v>
      </c>
    </row>
    <row r="16" spans="1:27" s="144" customFormat="1" ht="12.75">
      <c r="A16" s="137" t="s">
        <v>144</v>
      </c>
      <c r="B16" s="682">
        <v>15500</v>
      </c>
      <c r="C16" s="682">
        <v>15500</v>
      </c>
      <c r="D16" s="682">
        <v>15500</v>
      </c>
      <c r="E16" s="682">
        <v>15500</v>
      </c>
      <c r="F16" s="682">
        <v>15500</v>
      </c>
      <c r="G16" s="682">
        <v>15500</v>
      </c>
      <c r="H16" s="682">
        <v>15500</v>
      </c>
      <c r="I16" s="682">
        <v>15500</v>
      </c>
      <c r="J16" s="682">
        <v>15500</v>
      </c>
      <c r="K16" s="682">
        <v>15500</v>
      </c>
      <c r="L16" s="682">
        <v>15500</v>
      </c>
      <c r="M16" s="682">
        <v>15500</v>
      </c>
      <c r="N16" s="540">
        <f t="shared" si="0"/>
        <v>186000</v>
      </c>
      <c r="O16" s="588" t="s">
        <v>468</v>
      </c>
      <c r="P16" s="137">
        <f t="shared" si="1"/>
        <v>15500</v>
      </c>
      <c r="Q16" s="137">
        <f t="shared" si="12"/>
        <v>31000</v>
      </c>
      <c r="R16" s="137">
        <f t="shared" si="2"/>
        <v>46500</v>
      </c>
      <c r="S16" s="137">
        <f t="shared" si="3"/>
        <v>62000</v>
      </c>
      <c r="T16" s="137">
        <f t="shared" si="4"/>
        <v>77500</v>
      </c>
      <c r="U16" s="137">
        <f t="shared" si="5"/>
        <v>93000</v>
      </c>
      <c r="V16" s="137">
        <f t="shared" si="6"/>
        <v>108500</v>
      </c>
      <c r="W16" s="137">
        <f t="shared" si="7"/>
        <v>124000</v>
      </c>
      <c r="X16" s="137">
        <f t="shared" si="8"/>
        <v>139500</v>
      </c>
      <c r="Y16" s="137">
        <f t="shared" si="9"/>
        <v>155000</v>
      </c>
      <c r="Z16" s="137">
        <f t="shared" si="10"/>
        <v>170500</v>
      </c>
      <c r="AA16" s="137">
        <f t="shared" si="11"/>
        <v>186000</v>
      </c>
    </row>
    <row r="17" spans="1:27" s="144" customFormat="1" ht="12.75" customHeight="1">
      <c r="A17" s="137" t="s">
        <v>157</v>
      </c>
      <c r="B17" s="636" t="s">
        <v>129</v>
      </c>
      <c r="C17" s="636"/>
      <c r="D17" s="636"/>
      <c r="E17" s="680">
        <v>3000</v>
      </c>
      <c r="F17" s="636"/>
      <c r="G17" s="636"/>
      <c r="H17" s="636"/>
      <c r="I17" s="636"/>
      <c r="J17" s="636"/>
      <c r="K17" s="636"/>
      <c r="L17" s="636"/>
      <c r="M17" s="680">
        <v>5100</v>
      </c>
      <c r="N17" s="540">
        <f t="shared" si="0"/>
        <v>8100</v>
      </c>
      <c r="O17" s="588"/>
      <c r="P17" s="137" t="str">
        <f t="shared" si="1"/>
        <v> </v>
      </c>
      <c r="Q17" s="137">
        <f t="shared" si="12"/>
        <v>0</v>
      </c>
      <c r="R17" s="137">
        <f t="shared" si="2"/>
        <v>0</v>
      </c>
      <c r="S17" s="137">
        <f t="shared" si="3"/>
        <v>3000</v>
      </c>
      <c r="T17" s="137">
        <f t="shared" si="4"/>
        <v>3000</v>
      </c>
      <c r="U17" s="137">
        <f t="shared" si="5"/>
        <v>3000</v>
      </c>
      <c r="V17" s="137">
        <f t="shared" si="6"/>
        <v>3000</v>
      </c>
      <c r="W17" s="137">
        <f t="shared" si="7"/>
        <v>3000</v>
      </c>
      <c r="X17" s="137">
        <f t="shared" si="8"/>
        <v>3000</v>
      </c>
      <c r="Y17" s="137">
        <f t="shared" si="9"/>
        <v>3000</v>
      </c>
      <c r="Z17" s="137">
        <f t="shared" si="10"/>
        <v>3000</v>
      </c>
      <c r="AA17" s="137">
        <f t="shared" si="11"/>
        <v>8100</v>
      </c>
    </row>
    <row r="18" spans="1:27" s="144" customFormat="1" ht="12.75" customHeight="1">
      <c r="A18" s="137" t="s">
        <v>87</v>
      </c>
      <c r="B18" s="134">
        <v>254305</v>
      </c>
      <c r="C18" s="636"/>
      <c r="D18" s="683"/>
      <c r="E18" s="683"/>
      <c r="F18" s="683"/>
      <c r="G18" s="683"/>
      <c r="H18" s="683"/>
      <c r="I18" s="684"/>
      <c r="J18" s="685"/>
      <c r="K18" s="134"/>
      <c r="L18" s="134"/>
      <c r="M18" s="134"/>
      <c r="N18" s="540">
        <f t="shared" si="0"/>
        <v>254305</v>
      </c>
      <c r="O18" s="588"/>
      <c r="P18" s="137">
        <f t="shared" si="1"/>
        <v>254305</v>
      </c>
      <c r="Q18" s="137">
        <f t="shared" si="12"/>
        <v>254305</v>
      </c>
      <c r="R18" s="137">
        <f t="shared" si="2"/>
        <v>254305</v>
      </c>
      <c r="S18" s="137">
        <f t="shared" si="3"/>
        <v>254305</v>
      </c>
      <c r="T18" s="137">
        <f t="shared" si="4"/>
        <v>254305</v>
      </c>
      <c r="U18" s="137">
        <f t="shared" si="5"/>
        <v>254305</v>
      </c>
      <c r="V18" s="137">
        <f t="shared" si="6"/>
        <v>254305</v>
      </c>
      <c r="W18" s="137">
        <f t="shared" si="7"/>
        <v>254305</v>
      </c>
      <c r="X18" s="137">
        <f t="shared" si="8"/>
        <v>254305</v>
      </c>
      <c r="Y18" s="137">
        <f t="shared" si="9"/>
        <v>254305</v>
      </c>
      <c r="Z18" s="137">
        <f t="shared" si="10"/>
        <v>254305</v>
      </c>
      <c r="AA18" s="137">
        <f t="shared" si="11"/>
        <v>254305</v>
      </c>
    </row>
    <row r="19" spans="1:27" s="144" customFormat="1" ht="12.75">
      <c r="A19" s="137" t="s">
        <v>143</v>
      </c>
      <c r="B19" s="686">
        <f>153700+24000+37200</f>
        <v>214900</v>
      </c>
      <c r="C19" s="686"/>
      <c r="D19" s="686"/>
      <c r="E19" s="686"/>
      <c r="F19" s="686"/>
      <c r="G19" s="686"/>
      <c r="H19" s="686"/>
      <c r="I19" s="686"/>
      <c r="J19" s="686"/>
      <c r="K19" s="686"/>
      <c r="L19" s="686"/>
      <c r="M19" s="686"/>
      <c r="N19" s="540">
        <f t="shared" si="0"/>
        <v>214900</v>
      </c>
      <c r="O19" s="588"/>
      <c r="P19" s="137">
        <f t="shared" si="1"/>
        <v>214900</v>
      </c>
      <c r="Q19" s="137">
        <f t="shared" si="12"/>
        <v>214900</v>
      </c>
      <c r="R19" s="137">
        <f t="shared" si="2"/>
        <v>214900</v>
      </c>
      <c r="S19" s="137">
        <f t="shared" si="3"/>
        <v>214900</v>
      </c>
      <c r="T19" s="137">
        <f t="shared" si="4"/>
        <v>214900</v>
      </c>
      <c r="U19" s="137">
        <f t="shared" si="5"/>
        <v>214900</v>
      </c>
      <c r="V19" s="137">
        <f t="shared" si="6"/>
        <v>214900</v>
      </c>
      <c r="W19" s="137">
        <f t="shared" si="7"/>
        <v>214900</v>
      </c>
      <c r="X19" s="137">
        <f t="shared" si="8"/>
        <v>214900</v>
      </c>
      <c r="Y19" s="137">
        <f t="shared" si="9"/>
        <v>214900</v>
      </c>
      <c r="Z19" s="137">
        <f t="shared" si="10"/>
        <v>214900</v>
      </c>
      <c r="AA19" s="137">
        <f t="shared" si="11"/>
        <v>214900</v>
      </c>
    </row>
    <row r="20" spans="1:27" ht="12.75">
      <c r="A20" s="540" t="s">
        <v>127</v>
      </c>
      <c r="B20" s="532">
        <f>SUM(B6:B19)</f>
        <v>777485</v>
      </c>
      <c r="C20" s="532">
        <f aca="true" t="shared" si="13" ref="C20:M20">SUM(C6:C19)</f>
        <v>17500</v>
      </c>
      <c r="D20" s="532">
        <f t="shared" si="13"/>
        <v>17500</v>
      </c>
      <c r="E20" s="532">
        <f t="shared" si="13"/>
        <v>18500</v>
      </c>
      <c r="F20" s="532">
        <f t="shared" si="13"/>
        <v>15500</v>
      </c>
      <c r="G20" s="532">
        <f t="shared" si="13"/>
        <v>15500</v>
      </c>
      <c r="H20" s="532">
        <f t="shared" si="13"/>
        <v>15500</v>
      </c>
      <c r="I20" s="532">
        <f t="shared" si="13"/>
        <v>15960</v>
      </c>
      <c r="J20" s="532">
        <f t="shared" si="13"/>
        <v>15500</v>
      </c>
      <c r="K20" s="532">
        <f t="shared" si="13"/>
        <v>15500</v>
      </c>
      <c r="L20" s="532">
        <f t="shared" si="13"/>
        <v>15500</v>
      </c>
      <c r="M20" s="532">
        <f t="shared" si="13"/>
        <v>21100</v>
      </c>
      <c r="N20" s="541">
        <f>SUM(B20:M20)</f>
        <v>961045</v>
      </c>
      <c r="O20" s="132"/>
      <c r="P20" s="131">
        <f>SUM(P6:P18)</f>
        <v>562585</v>
      </c>
      <c r="Q20" s="131">
        <f aca="true" t="shared" si="14" ref="Q20:AA20">SUM(Q6:Q18)</f>
        <v>580085</v>
      </c>
      <c r="R20" s="131">
        <f t="shared" si="14"/>
        <v>597585</v>
      </c>
      <c r="S20" s="131">
        <f t="shared" si="14"/>
        <v>616085</v>
      </c>
      <c r="T20" s="131">
        <f t="shared" si="14"/>
        <v>631585</v>
      </c>
      <c r="U20" s="131">
        <f t="shared" si="14"/>
        <v>647085</v>
      </c>
      <c r="V20" s="131">
        <f t="shared" si="14"/>
        <v>662585</v>
      </c>
      <c r="W20" s="131">
        <f t="shared" si="14"/>
        <v>678545</v>
      </c>
      <c r="X20" s="131">
        <f t="shared" si="14"/>
        <v>694045</v>
      </c>
      <c r="Y20" s="131">
        <f t="shared" si="14"/>
        <v>709545</v>
      </c>
      <c r="Z20" s="131">
        <f t="shared" si="14"/>
        <v>725045</v>
      </c>
      <c r="AA20" s="131">
        <f t="shared" si="14"/>
        <v>746145</v>
      </c>
    </row>
    <row r="21" spans="1:27" s="545" customFormat="1" ht="17.25">
      <c r="A21" s="550" t="s">
        <v>88</v>
      </c>
      <c r="B21" s="542" t="s">
        <v>4</v>
      </c>
      <c r="C21" s="542" t="s">
        <v>5</v>
      </c>
      <c r="D21" s="542" t="s">
        <v>6</v>
      </c>
      <c r="E21" s="542" t="s">
        <v>7</v>
      </c>
      <c r="F21" s="542" t="s">
        <v>8</v>
      </c>
      <c r="G21" s="542" t="s">
        <v>9</v>
      </c>
      <c r="H21" s="542" t="s">
        <v>10</v>
      </c>
      <c r="I21" s="542" t="s">
        <v>11</v>
      </c>
      <c r="J21" s="542" t="s">
        <v>12</v>
      </c>
      <c r="K21" s="542" t="s">
        <v>13</v>
      </c>
      <c r="L21" s="542" t="s">
        <v>14</v>
      </c>
      <c r="M21" s="542" t="s">
        <v>15</v>
      </c>
      <c r="N21" s="542" t="s">
        <v>111</v>
      </c>
      <c r="O21" s="544" t="s">
        <v>130</v>
      </c>
      <c r="P21" s="542" t="s">
        <v>115</v>
      </c>
      <c r="Q21" s="542" t="s">
        <v>116</v>
      </c>
      <c r="R21" s="542" t="s">
        <v>117</v>
      </c>
      <c r="S21" s="542" t="s">
        <v>118</v>
      </c>
      <c r="T21" s="542" t="s">
        <v>119</v>
      </c>
      <c r="U21" s="542" t="s">
        <v>120</v>
      </c>
      <c r="V21" s="542" t="s">
        <v>121</v>
      </c>
      <c r="W21" s="542" t="s">
        <v>122</v>
      </c>
      <c r="X21" s="542" t="s">
        <v>123</v>
      </c>
      <c r="Y21" s="542" t="s">
        <v>124</v>
      </c>
      <c r="Z21" s="542" t="s">
        <v>125</v>
      </c>
      <c r="AA21" s="542" t="s">
        <v>126</v>
      </c>
    </row>
    <row r="22" spans="1:27" s="144" customFormat="1" ht="12.75">
      <c r="A22" s="137" t="s">
        <v>91</v>
      </c>
      <c r="B22" s="134">
        <v>20</v>
      </c>
      <c r="C22" s="134">
        <v>20</v>
      </c>
      <c r="D22" s="134">
        <v>20</v>
      </c>
      <c r="E22" s="134">
        <v>20</v>
      </c>
      <c r="F22" s="134">
        <v>20</v>
      </c>
      <c r="G22" s="134">
        <v>20</v>
      </c>
      <c r="H22" s="134">
        <v>20</v>
      </c>
      <c r="I22" s="134">
        <v>20</v>
      </c>
      <c r="J22" s="134">
        <v>20</v>
      </c>
      <c r="K22" s="134">
        <v>20</v>
      </c>
      <c r="L22" s="134">
        <v>20</v>
      </c>
      <c r="M22" s="134">
        <v>20</v>
      </c>
      <c r="N22" s="540">
        <f>SUM(B22:M22)</f>
        <v>240</v>
      </c>
      <c r="O22" s="588" t="s">
        <v>432</v>
      </c>
      <c r="P22" s="137">
        <f>B22</f>
        <v>20</v>
      </c>
      <c r="Q22" s="137">
        <f>SUM(B22:C22)</f>
        <v>40</v>
      </c>
      <c r="R22" s="137">
        <f>SUM(B22:D22)</f>
        <v>60</v>
      </c>
      <c r="S22" s="137">
        <f>SUM(B22:E22)</f>
        <v>80</v>
      </c>
      <c r="T22" s="137">
        <f>SUM(B22:F22)</f>
        <v>100</v>
      </c>
      <c r="U22" s="137">
        <f>SUM(B22:G22)</f>
        <v>120</v>
      </c>
      <c r="V22" s="137">
        <f>SUM(B22:H22)</f>
        <v>140</v>
      </c>
      <c r="W22" s="137">
        <f>SUM(B22:I22)</f>
        <v>160</v>
      </c>
      <c r="X22" s="137">
        <f>SUM(B22:J22)</f>
        <v>180</v>
      </c>
      <c r="Y22" s="137">
        <f>SUM(B22:K22)</f>
        <v>200</v>
      </c>
      <c r="Z22" s="137">
        <f>SUM(B22:L22)</f>
        <v>220</v>
      </c>
      <c r="AA22" s="137">
        <f>SUM(B22:M22)</f>
        <v>240</v>
      </c>
    </row>
    <row r="23" spans="1:27" s="144" customFormat="1" ht="12.75">
      <c r="A23" s="137" t="s">
        <v>88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200</v>
      </c>
      <c r="N23" s="540">
        <f>SUM(B23:M23)</f>
        <v>200</v>
      </c>
      <c r="P23" s="137">
        <f>B23</f>
        <v>0</v>
      </c>
      <c r="Q23" s="137">
        <f>SUM(B23:C23)</f>
        <v>0</v>
      </c>
      <c r="R23" s="137">
        <f>SUM(B23:D23)</f>
        <v>0</v>
      </c>
      <c r="S23" s="137">
        <f>SUM(B23:E23)</f>
        <v>0</v>
      </c>
      <c r="T23" s="137">
        <f>SUM(B23:F23)</f>
        <v>0</v>
      </c>
      <c r="U23" s="137">
        <f>SUM(B23:G23)</f>
        <v>0</v>
      </c>
      <c r="V23" s="137">
        <f>SUM(B23:H23)</f>
        <v>0</v>
      </c>
      <c r="W23" s="137">
        <f>SUM(B23:I23)</f>
        <v>0</v>
      </c>
      <c r="X23" s="137">
        <f>SUM(B23:J23)</f>
        <v>0</v>
      </c>
      <c r="Y23" s="137">
        <f>SUM(B23:K23)</f>
        <v>0</v>
      </c>
      <c r="Z23" s="137">
        <f>SUM(B23:L23)</f>
        <v>0</v>
      </c>
      <c r="AA23" s="137">
        <f>SUM(B23:M23)</f>
        <v>200</v>
      </c>
    </row>
    <row r="24" spans="1:27" ht="12.75">
      <c r="A24" s="540" t="s">
        <v>92</v>
      </c>
      <c r="B24" s="540">
        <f aca="true" t="shared" si="15" ref="B24:N24">SUM(B22:B23)</f>
        <v>20</v>
      </c>
      <c r="C24" s="540">
        <f t="shared" si="15"/>
        <v>20</v>
      </c>
      <c r="D24" s="540">
        <f t="shared" si="15"/>
        <v>20</v>
      </c>
      <c r="E24" s="540">
        <f t="shared" si="15"/>
        <v>20</v>
      </c>
      <c r="F24" s="540">
        <f t="shared" si="15"/>
        <v>20</v>
      </c>
      <c r="G24" s="540">
        <f t="shared" si="15"/>
        <v>20</v>
      </c>
      <c r="H24" s="540">
        <f t="shared" si="15"/>
        <v>20</v>
      </c>
      <c r="I24" s="540">
        <f t="shared" si="15"/>
        <v>20</v>
      </c>
      <c r="J24" s="540">
        <f t="shared" si="15"/>
        <v>20</v>
      </c>
      <c r="K24" s="540">
        <f t="shared" si="15"/>
        <v>20</v>
      </c>
      <c r="L24" s="540">
        <f t="shared" si="15"/>
        <v>20</v>
      </c>
      <c r="M24" s="540" t="s">
        <v>443</v>
      </c>
      <c r="N24" s="541">
        <f t="shared" si="15"/>
        <v>440</v>
      </c>
      <c r="O24" s="135"/>
      <c r="P24" s="131">
        <f>SUM(P22:P23)</f>
        <v>20</v>
      </c>
      <c r="Q24" s="131">
        <f aca="true" t="shared" si="16" ref="Q24:Z24">SUM(Q22:Q23)</f>
        <v>40</v>
      </c>
      <c r="R24" s="131">
        <f t="shared" si="16"/>
        <v>60</v>
      </c>
      <c r="S24" s="131">
        <f t="shared" si="16"/>
        <v>80</v>
      </c>
      <c r="T24" s="131">
        <f t="shared" si="16"/>
        <v>100</v>
      </c>
      <c r="U24" s="131">
        <f t="shared" si="16"/>
        <v>120</v>
      </c>
      <c r="V24" s="131">
        <f t="shared" si="16"/>
        <v>140</v>
      </c>
      <c r="W24" s="131">
        <f t="shared" si="16"/>
        <v>160</v>
      </c>
      <c r="X24" s="131">
        <f t="shared" si="16"/>
        <v>180</v>
      </c>
      <c r="Y24" s="131">
        <f t="shared" si="16"/>
        <v>200</v>
      </c>
      <c r="Z24" s="131">
        <f t="shared" si="16"/>
        <v>220</v>
      </c>
      <c r="AA24" s="131">
        <f>SUM(AA22:AA23)</f>
        <v>440</v>
      </c>
    </row>
    <row r="25" spans="1:27" s="679" customFormat="1" ht="17.25">
      <c r="A25" s="551" t="s">
        <v>133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4"/>
      <c r="P25" s="543" t="s">
        <v>115</v>
      </c>
      <c r="Q25" s="543" t="s">
        <v>116</v>
      </c>
      <c r="R25" s="543" t="s">
        <v>117</v>
      </c>
      <c r="S25" s="543" t="s">
        <v>118</v>
      </c>
      <c r="T25" s="543" t="s">
        <v>119</v>
      </c>
      <c r="U25" s="543" t="s">
        <v>120</v>
      </c>
      <c r="V25" s="543" t="s">
        <v>121</v>
      </c>
      <c r="W25" s="543" t="s">
        <v>122</v>
      </c>
      <c r="X25" s="543" t="s">
        <v>123</v>
      </c>
      <c r="Y25" s="543" t="s">
        <v>124</v>
      </c>
      <c r="Z25" s="543" t="s">
        <v>125</v>
      </c>
      <c r="AA25" s="543" t="s">
        <v>126</v>
      </c>
    </row>
    <row r="26" spans="1:27" s="545" customFormat="1" ht="13.5">
      <c r="A26" s="552" t="s">
        <v>189</v>
      </c>
      <c r="B26" s="543" t="s">
        <v>4</v>
      </c>
      <c r="C26" s="543" t="s">
        <v>5</v>
      </c>
      <c r="D26" s="543" t="s">
        <v>6</v>
      </c>
      <c r="E26" s="543" t="s">
        <v>7</v>
      </c>
      <c r="F26" s="543" t="s">
        <v>8</v>
      </c>
      <c r="G26" s="543" t="s">
        <v>9</v>
      </c>
      <c r="H26" s="543" t="s">
        <v>10</v>
      </c>
      <c r="I26" s="543" t="s">
        <v>11</v>
      </c>
      <c r="J26" s="543" t="s">
        <v>12</v>
      </c>
      <c r="K26" s="543" t="s">
        <v>13</v>
      </c>
      <c r="L26" s="543" t="s">
        <v>14</v>
      </c>
      <c r="M26" s="543" t="s">
        <v>15</v>
      </c>
      <c r="N26" s="543" t="s">
        <v>111</v>
      </c>
      <c r="O26" s="544" t="s">
        <v>130</v>
      </c>
      <c r="P26" s="583"/>
      <c r="Q26" s="583"/>
      <c r="R26" s="583"/>
      <c r="S26" s="583"/>
      <c r="T26" s="583"/>
      <c r="U26" s="583"/>
      <c r="V26" s="583"/>
      <c r="W26" s="583"/>
      <c r="X26" s="583"/>
      <c r="Y26" s="583"/>
      <c r="Z26" s="583"/>
      <c r="AA26" s="583"/>
    </row>
    <row r="27" spans="1:27" s="144" customFormat="1" ht="12.75" customHeight="1">
      <c r="A27" s="687" t="s">
        <v>75</v>
      </c>
      <c r="B27" s="134">
        <v>130000</v>
      </c>
      <c r="C27" s="134">
        <v>135000</v>
      </c>
      <c r="D27" s="134">
        <v>130000</v>
      </c>
      <c r="E27" s="134">
        <v>130000</v>
      </c>
      <c r="F27" s="134">
        <v>130000</v>
      </c>
      <c r="G27" s="134">
        <v>130000</v>
      </c>
      <c r="H27" s="134">
        <v>140000</v>
      </c>
      <c r="I27" s="134">
        <v>140000</v>
      </c>
      <c r="J27" s="134">
        <v>140000</v>
      </c>
      <c r="K27" s="134">
        <v>130000</v>
      </c>
      <c r="L27" s="134">
        <v>130000</v>
      </c>
      <c r="M27" s="134">
        <v>135000</v>
      </c>
      <c r="N27" s="540">
        <f aca="true" t="shared" si="17" ref="N27:N34">SUM(B27:M27)</f>
        <v>1600000</v>
      </c>
      <c r="O27" s="588" t="s">
        <v>431</v>
      </c>
      <c r="P27" s="137">
        <f aca="true" t="shared" si="18" ref="P27:P36">B27</f>
        <v>130000</v>
      </c>
      <c r="Q27" s="137">
        <f aca="true" t="shared" si="19" ref="Q27:Q36">SUM(B27:C27)</f>
        <v>265000</v>
      </c>
      <c r="R27" s="137">
        <f aca="true" t="shared" si="20" ref="R27:R36">SUM(B27:D27)</f>
        <v>395000</v>
      </c>
      <c r="S27" s="137">
        <f aca="true" t="shared" si="21" ref="S27:S36">SUM(B27:E27)</f>
        <v>525000</v>
      </c>
      <c r="T27" s="137">
        <f aca="true" t="shared" si="22" ref="T27:T36">SUM(B27:F27)</f>
        <v>655000</v>
      </c>
      <c r="U27" s="137">
        <f aca="true" t="shared" si="23" ref="U27:U36">SUM(B27:G27)</f>
        <v>785000</v>
      </c>
      <c r="V27" s="137">
        <f aca="true" t="shared" si="24" ref="V27:V36">SUM(B27:H27)</f>
        <v>925000</v>
      </c>
      <c r="W27" s="137">
        <f aca="true" t="shared" si="25" ref="W27:W36">SUM(B27:I27)</f>
        <v>1065000</v>
      </c>
      <c r="X27" s="137">
        <f aca="true" t="shared" si="26" ref="X27:X36">SUM(B27:J27)</f>
        <v>1205000</v>
      </c>
      <c r="Y27" s="137">
        <f aca="true" t="shared" si="27" ref="Y27:Y36">SUM(B27:K27)</f>
        <v>1335000</v>
      </c>
      <c r="Z27" s="137">
        <f aca="true" t="shared" si="28" ref="Z27:Z36">SUM(B27:L27)</f>
        <v>1465000</v>
      </c>
      <c r="AA27" s="137">
        <f aca="true" t="shared" si="29" ref="AA27:AA36">SUM(B27:M27)</f>
        <v>1600000</v>
      </c>
    </row>
    <row r="28" spans="1:27" s="144" customFormat="1" ht="12.75" customHeight="1">
      <c r="A28" s="687" t="s">
        <v>76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540">
        <f>SUM(B28:M28)</f>
        <v>0</v>
      </c>
      <c r="O28" s="588"/>
      <c r="P28" s="137">
        <f t="shared" si="18"/>
        <v>0</v>
      </c>
      <c r="Q28" s="137">
        <f t="shared" si="19"/>
        <v>0</v>
      </c>
      <c r="R28" s="137">
        <f t="shared" si="20"/>
        <v>0</v>
      </c>
      <c r="S28" s="137">
        <f t="shared" si="21"/>
        <v>0</v>
      </c>
      <c r="T28" s="137">
        <f t="shared" si="22"/>
        <v>0</v>
      </c>
      <c r="U28" s="137">
        <f t="shared" si="23"/>
        <v>0</v>
      </c>
      <c r="V28" s="137">
        <f t="shared" si="24"/>
        <v>0</v>
      </c>
      <c r="W28" s="137">
        <f t="shared" si="25"/>
        <v>0</v>
      </c>
      <c r="X28" s="137">
        <f t="shared" si="26"/>
        <v>0</v>
      </c>
      <c r="Y28" s="137">
        <f t="shared" si="27"/>
        <v>0</v>
      </c>
      <c r="Z28" s="137">
        <f t="shared" si="28"/>
        <v>0</v>
      </c>
      <c r="AA28" s="137">
        <f t="shared" si="29"/>
        <v>0</v>
      </c>
    </row>
    <row r="29" spans="1:27" s="144" customFormat="1" ht="12.75" customHeight="1">
      <c r="A29" s="687" t="s">
        <v>191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540">
        <f t="shared" si="17"/>
        <v>0</v>
      </c>
      <c r="O29" s="588"/>
      <c r="P29" s="137">
        <f t="shared" si="18"/>
        <v>0</v>
      </c>
      <c r="Q29" s="137">
        <f t="shared" si="19"/>
        <v>0</v>
      </c>
      <c r="R29" s="137">
        <f t="shared" si="20"/>
        <v>0</v>
      </c>
      <c r="S29" s="137">
        <f t="shared" si="21"/>
        <v>0</v>
      </c>
      <c r="T29" s="137">
        <f t="shared" si="22"/>
        <v>0</v>
      </c>
      <c r="U29" s="137">
        <f t="shared" si="23"/>
        <v>0</v>
      </c>
      <c r="V29" s="137">
        <f t="shared" si="24"/>
        <v>0</v>
      </c>
      <c r="W29" s="137">
        <f t="shared" si="25"/>
        <v>0</v>
      </c>
      <c r="X29" s="137">
        <f t="shared" si="26"/>
        <v>0</v>
      </c>
      <c r="Y29" s="137">
        <f t="shared" si="27"/>
        <v>0</v>
      </c>
      <c r="Z29" s="137">
        <f t="shared" si="28"/>
        <v>0</v>
      </c>
      <c r="AA29" s="137">
        <f t="shared" si="29"/>
        <v>0</v>
      </c>
    </row>
    <row r="30" spans="1:27" s="144" customFormat="1" ht="12.75" customHeight="1">
      <c r="A30" s="687" t="s">
        <v>78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540">
        <f t="shared" si="17"/>
        <v>0</v>
      </c>
      <c r="O30" s="588"/>
      <c r="P30" s="137">
        <f t="shared" si="18"/>
        <v>0</v>
      </c>
      <c r="Q30" s="137">
        <f t="shared" si="19"/>
        <v>0</v>
      </c>
      <c r="R30" s="137">
        <f t="shared" si="20"/>
        <v>0</v>
      </c>
      <c r="S30" s="137">
        <f t="shared" si="21"/>
        <v>0</v>
      </c>
      <c r="T30" s="137">
        <f t="shared" si="22"/>
        <v>0</v>
      </c>
      <c r="U30" s="137">
        <f t="shared" si="23"/>
        <v>0</v>
      </c>
      <c r="V30" s="137">
        <f t="shared" si="24"/>
        <v>0</v>
      </c>
      <c r="W30" s="137">
        <f t="shared" si="25"/>
        <v>0</v>
      </c>
      <c r="X30" s="137">
        <f t="shared" si="26"/>
        <v>0</v>
      </c>
      <c r="Y30" s="137">
        <f t="shared" si="27"/>
        <v>0</v>
      </c>
      <c r="Z30" s="137">
        <f t="shared" si="28"/>
        <v>0</v>
      </c>
      <c r="AA30" s="137">
        <f t="shared" si="29"/>
        <v>0</v>
      </c>
    </row>
    <row r="31" spans="1:27" s="144" customFormat="1" ht="12.75">
      <c r="A31" s="687" t="s">
        <v>79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540">
        <f t="shared" si="17"/>
        <v>0</v>
      </c>
      <c r="O31" s="588"/>
      <c r="P31" s="137">
        <f t="shared" si="18"/>
        <v>0</v>
      </c>
      <c r="Q31" s="137">
        <f t="shared" si="19"/>
        <v>0</v>
      </c>
      <c r="R31" s="137">
        <f t="shared" si="20"/>
        <v>0</v>
      </c>
      <c r="S31" s="137">
        <f t="shared" si="21"/>
        <v>0</v>
      </c>
      <c r="T31" s="137">
        <f t="shared" si="22"/>
        <v>0</v>
      </c>
      <c r="U31" s="137">
        <f t="shared" si="23"/>
        <v>0</v>
      </c>
      <c r="V31" s="137">
        <f t="shared" si="24"/>
        <v>0</v>
      </c>
      <c r="W31" s="137">
        <f t="shared" si="25"/>
        <v>0</v>
      </c>
      <c r="X31" s="137">
        <f t="shared" si="26"/>
        <v>0</v>
      </c>
      <c r="Y31" s="137">
        <f t="shared" si="27"/>
        <v>0</v>
      </c>
      <c r="Z31" s="137">
        <f t="shared" si="28"/>
        <v>0</v>
      </c>
      <c r="AA31" s="137">
        <f t="shared" si="29"/>
        <v>0</v>
      </c>
    </row>
    <row r="32" spans="1:27" s="144" customFormat="1" ht="12.75">
      <c r="A32" s="687" t="s">
        <v>56</v>
      </c>
      <c r="B32" s="134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540">
        <f t="shared" si="17"/>
        <v>0</v>
      </c>
      <c r="O32" s="588"/>
      <c r="P32" s="137">
        <f t="shared" si="18"/>
        <v>0</v>
      </c>
      <c r="Q32" s="137">
        <f t="shared" si="19"/>
        <v>0</v>
      </c>
      <c r="R32" s="137">
        <f t="shared" si="20"/>
        <v>0</v>
      </c>
      <c r="S32" s="137">
        <f t="shared" si="21"/>
        <v>0</v>
      </c>
      <c r="T32" s="137">
        <f t="shared" si="22"/>
        <v>0</v>
      </c>
      <c r="U32" s="137">
        <f t="shared" si="23"/>
        <v>0</v>
      </c>
      <c r="V32" s="137">
        <f t="shared" si="24"/>
        <v>0</v>
      </c>
      <c r="W32" s="137">
        <f t="shared" si="25"/>
        <v>0</v>
      </c>
      <c r="X32" s="137">
        <f t="shared" si="26"/>
        <v>0</v>
      </c>
      <c r="Y32" s="137">
        <f t="shared" si="27"/>
        <v>0</v>
      </c>
      <c r="Z32" s="137">
        <f t="shared" si="28"/>
        <v>0</v>
      </c>
      <c r="AA32" s="137">
        <f t="shared" si="29"/>
        <v>0</v>
      </c>
    </row>
    <row r="33" spans="1:27" s="144" customFormat="1" ht="12.75">
      <c r="A33" s="688" t="s">
        <v>285</v>
      </c>
      <c r="B33" s="134">
        <v>0</v>
      </c>
      <c r="C33" s="134">
        <v>100</v>
      </c>
      <c r="D33" s="134">
        <v>0</v>
      </c>
      <c r="E33" s="134">
        <v>0</v>
      </c>
      <c r="F33" s="134">
        <v>0</v>
      </c>
      <c r="G33" s="134">
        <v>0</v>
      </c>
      <c r="H33" s="134">
        <v>100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540">
        <f t="shared" si="17"/>
        <v>200</v>
      </c>
      <c r="O33" s="588"/>
      <c r="P33" s="137">
        <f t="shared" si="18"/>
        <v>0</v>
      </c>
      <c r="Q33" s="137">
        <f t="shared" si="19"/>
        <v>100</v>
      </c>
      <c r="R33" s="137">
        <f t="shared" si="20"/>
        <v>100</v>
      </c>
      <c r="S33" s="137">
        <f t="shared" si="21"/>
        <v>100</v>
      </c>
      <c r="T33" s="137">
        <f t="shared" si="22"/>
        <v>100</v>
      </c>
      <c r="U33" s="137">
        <f t="shared" si="23"/>
        <v>100</v>
      </c>
      <c r="V33" s="137">
        <f t="shared" si="24"/>
        <v>200</v>
      </c>
      <c r="W33" s="137">
        <f t="shared" si="25"/>
        <v>200</v>
      </c>
      <c r="X33" s="137">
        <f t="shared" si="26"/>
        <v>200</v>
      </c>
      <c r="Y33" s="137">
        <f t="shared" si="27"/>
        <v>200</v>
      </c>
      <c r="Z33" s="137">
        <f t="shared" si="28"/>
        <v>200</v>
      </c>
      <c r="AA33" s="137">
        <f t="shared" si="29"/>
        <v>200</v>
      </c>
    </row>
    <row r="34" spans="1:27" s="144" customFormat="1" ht="14.25" customHeight="1">
      <c r="A34" s="688" t="s">
        <v>178</v>
      </c>
      <c r="B34" s="134">
        <v>0</v>
      </c>
      <c r="C34" s="134">
        <v>0</v>
      </c>
      <c r="D34" s="134">
        <v>0</v>
      </c>
      <c r="E34" s="582">
        <v>-3000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540">
        <f t="shared" si="17"/>
        <v>-3000</v>
      </c>
      <c r="O34" s="704" t="s">
        <v>380</v>
      </c>
      <c r="P34" s="137">
        <f t="shared" si="18"/>
        <v>0</v>
      </c>
      <c r="Q34" s="137">
        <f t="shared" si="19"/>
        <v>0</v>
      </c>
      <c r="R34" s="137">
        <f t="shared" si="20"/>
        <v>0</v>
      </c>
      <c r="S34" s="137">
        <f t="shared" si="21"/>
        <v>-3000</v>
      </c>
      <c r="T34" s="137">
        <f t="shared" si="22"/>
        <v>-3000</v>
      </c>
      <c r="U34" s="137">
        <f t="shared" si="23"/>
        <v>-3000</v>
      </c>
      <c r="V34" s="137">
        <f t="shared" si="24"/>
        <v>-3000</v>
      </c>
      <c r="W34" s="137">
        <f t="shared" si="25"/>
        <v>-3000</v>
      </c>
      <c r="X34" s="137">
        <f t="shared" si="26"/>
        <v>-3000</v>
      </c>
      <c r="Y34" s="137">
        <f t="shared" si="27"/>
        <v>-3000</v>
      </c>
      <c r="Z34" s="137">
        <f t="shared" si="28"/>
        <v>-3000</v>
      </c>
      <c r="AA34" s="137">
        <f t="shared" si="29"/>
        <v>-3000</v>
      </c>
    </row>
    <row r="35" spans="1:27" s="144" customFormat="1" ht="12.75">
      <c r="A35" s="689" t="s">
        <v>284</v>
      </c>
      <c r="B35" s="137">
        <v>0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1000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540">
        <f>SUM(B35:M35)</f>
        <v>1000</v>
      </c>
      <c r="O35" s="588" t="s">
        <v>129</v>
      </c>
      <c r="P35" s="137">
        <f t="shared" si="18"/>
        <v>0</v>
      </c>
      <c r="Q35" s="137">
        <f t="shared" si="19"/>
        <v>0</v>
      </c>
      <c r="R35" s="137">
        <f t="shared" si="20"/>
        <v>0</v>
      </c>
      <c r="S35" s="137">
        <f t="shared" si="21"/>
        <v>0</v>
      </c>
      <c r="T35" s="137">
        <f t="shared" si="22"/>
        <v>0</v>
      </c>
      <c r="U35" s="137">
        <f t="shared" si="23"/>
        <v>0</v>
      </c>
      <c r="V35" s="137">
        <f t="shared" si="24"/>
        <v>1000</v>
      </c>
      <c r="W35" s="137">
        <f t="shared" si="25"/>
        <v>1000</v>
      </c>
      <c r="X35" s="137">
        <f t="shared" si="26"/>
        <v>1000</v>
      </c>
      <c r="Y35" s="137">
        <f t="shared" si="27"/>
        <v>1000</v>
      </c>
      <c r="Z35" s="137">
        <f t="shared" si="28"/>
        <v>1000</v>
      </c>
      <c r="AA35" s="137">
        <f t="shared" si="29"/>
        <v>1000</v>
      </c>
    </row>
    <row r="36" spans="1:27" ht="12.75">
      <c r="A36" s="687" t="s">
        <v>385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>
        <v>2000</v>
      </c>
      <c r="L36" s="137">
        <v>2000</v>
      </c>
      <c r="M36" s="137"/>
      <c r="N36" s="540">
        <f>SUM(B36:M36)</f>
        <v>4000</v>
      </c>
      <c r="O36" s="136" t="s">
        <v>386</v>
      </c>
      <c r="P36" s="137">
        <f t="shared" si="18"/>
        <v>0</v>
      </c>
      <c r="Q36" s="137">
        <f t="shared" si="19"/>
        <v>0</v>
      </c>
      <c r="R36" s="137">
        <f t="shared" si="20"/>
        <v>0</v>
      </c>
      <c r="S36" s="137">
        <f t="shared" si="21"/>
        <v>0</v>
      </c>
      <c r="T36" s="137">
        <f t="shared" si="22"/>
        <v>0</v>
      </c>
      <c r="U36" s="137">
        <f t="shared" si="23"/>
        <v>0</v>
      </c>
      <c r="V36" s="137">
        <f t="shared" si="24"/>
        <v>0</v>
      </c>
      <c r="W36" s="137">
        <f t="shared" si="25"/>
        <v>0</v>
      </c>
      <c r="X36" s="137">
        <f t="shared" si="26"/>
        <v>0</v>
      </c>
      <c r="Y36" s="137">
        <f t="shared" si="27"/>
        <v>2000</v>
      </c>
      <c r="Z36" s="137">
        <f t="shared" si="28"/>
        <v>4000</v>
      </c>
      <c r="AA36" s="137">
        <f t="shared" si="29"/>
        <v>4000</v>
      </c>
    </row>
    <row r="37" spans="1:27" ht="12.75">
      <c r="A37" s="553" t="s">
        <v>192</v>
      </c>
      <c r="B37" s="532">
        <f>SUM(B27:B36)</f>
        <v>130000</v>
      </c>
      <c r="C37" s="532">
        <f aca="true" t="shared" si="30" ref="C37:M37">SUM(C27:C36)</f>
        <v>135100</v>
      </c>
      <c r="D37" s="532">
        <f t="shared" si="30"/>
        <v>130000</v>
      </c>
      <c r="E37" s="532">
        <f t="shared" si="30"/>
        <v>127000</v>
      </c>
      <c r="F37" s="532">
        <f t="shared" si="30"/>
        <v>130000</v>
      </c>
      <c r="G37" s="532">
        <f t="shared" si="30"/>
        <v>130000</v>
      </c>
      <c r="H37" s="532">
        <f t="shared" si="30"/>
        <v>141100</v>
      </c>
      <c r="I37" s="532">
        <f t="shared" si="30"/>
        <v>140000</v>
      </c>
      <c r="J37" s="532">
        <f t="shared" si="30"/>
        <v>140000</v>
      </c>
      <c r="K37" s="532">
        <f t="shared" si="30"/>
        <v>132000</v>
      </c>
      <c r="L37" s="532">
        <f t="shared" si="30"/>
        <v>132000</v>
      </c>
      <c r="M37" s="532">
        <f t="shared" si="30"/>
        <v>135000</v>
      </c>
      <c r="N37" s="541">
        <f>SUM(B37:M37)</f>
        <v>1602200</v>
      </c>
      <c r="O37" s="136"/>
      <c r="P37" s="131">
        <f>SUM(P27:P36)</f>
        <v>130000</v>
      </c>
      <c r="Q37" s="131">
        <f aca="true" t="shared" si="31" ref="Q37:AA37">SUM(Q27:Q36)</f>
        <v>265100</v>
      </c>
      <c r="R37" s="131">
        <f t="shared" si="31"/>
        <v>395100</v>
      </c>
      <c r="S37" s="131">
        <f t="shared" si="31"/>
        <v>522100</v>
      </c>
      <c r="T37" s="131">
        <f t="shared" si="31"/>
        <v>652100</v>
      </c>
      <c r="U37" s="131">
        <f t="shared" si="31"/>
        <v>782100</v>
      </c>
      <c r="V37" s="131">
        <f t="shared" si="31"/>
        <v>923200</v>
      </c>
      <c r="W37" s="131">
        <f t="shared" si="31"/>
        <v>1063200</v>
      </c>
      <c r="X37" s="131">
        <f t="shared" si="31"/>
        <v>1203200</v>
      </c>
      <c r="Y37" s="131">
        <f t="shared" si="31"/>
        <v>1335200</v>
      </c>
      <c r="Z37" s="131">
        <f t="shared" si="31"/>
        <v>1467200</v>
      </c>
      <c r="AA37" s="131">
        <f t="shared" si="31"/>
        <v>1602200</v>
      </c>
    </row>
    <row r="38" spans="1:27" s="545" customFormat="1" ht="17.25">
      <c r="A38" s="554" t="s">
        <v>70</v>
      </c>
      <c r="B38" s="543"/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 t="s">
        <v>129</v>
      </c>
      <c r="O38" s="544" t="s">
        <v>129</v>
      </c>
      <c r="P38" s="543" t="s">
        <v>115</v>
      </c>
      <c r="Q38" s="543" t="s">
        <v>116</v>
      </c>
      <c r="R38" s="543" t="s">
        <v>117</v>
      </c>
      <c r="S38" s="543" t="s">
        <v>118</v>
      </c>
      <c r="T38" s="543" t="s">
        <v>119</v>
      </c>
      <c r="U38" s="543" t="s">
        <v>120</v>
      </c>
      <c r="V38" s="543" t="s">
        <v>121</v>
      </c>
      <c r="W38" s="543" t="s">
        <v>122</v>
      </c>
      <c r="X38" s="543" t="s">
        <v>123</v>
      </c>
      <c r="Y38" s="543" t="s">
        <v>124</v>
      </c>
      <c r="Z38" s="543" t="s">
        <v>125</v>
      </c>
      <c r="AA38" s="543" t="s">
        <v>126</v>
      </c>
    </row>
    <row r="39" spans="1:27" s="545" customFormat="1" ht="12.75">
      <c r="A39" s="543" t="s">
        <v>210</v>
      </c>
      <c r="B39" s="543" t="s">
        <v>4</v>
      </c>
      <c r="C39" s="543" t="s">
        <v>5</v>
      </c>
      <c r="D39" s="543" t="s">
        <v>6</v>
      </c>
      <c r="E39" s="543" t="s">
        <v>7</v>
      </c>
      <c r="F39" s="543" t="s">
        <v>8</v>
      </c>
      <c r="G39" s="543" t="s">
        <v>9</v>
      </c>
      <c r="H39" s="543" t="s">
        <v>10</v>
      </c>
      <c r="I39" s="543" t="s">
        <v>11</v>
      </c>
      <c r="J39" s="543" t="s">
        <v>12</v>
      </c>
      <c r="K39" s="543" t="s">
        <v>13</v>
      </c>
      <c r="L39" s="543" t="s">
        <v>14</v>
      </c>
      <c r="M39" s="543" t="s">
        <v>15</v>
      </c>
      <c r="N39" s="543" t="s">
        <v>111</v>
      </c>
      <c r="O39" s="544" t="s">
        <v>130</v>
      </c>
      <c r="P39" s="543"/>
      <c r="Q39" s="543"/>
      <c r="R39" s="543"/>
      <c r="S39" s="543"/>
      <c r="T39" s="543"/>
      <c r="U39" s="543"/>
      <c r="V39" s="543"/>
      <c r="W39" s="543"/>
      <c r="X39" s="543"/>
      <c r="Y39" s="543"/>
      <c r="Z39" s="543"/>
      <c r="AA39" s="543"/>
    </row>
    <row r="40" spans="1:27" s="144" customFormat="1" ht="12.75">
      <c r="A40" s="584" t="s">
        <v>171</v>
      </c>
      <c r="B40" s="134">
        <f>'[7]Budget Summary'!B9</f>
        <v>44450</v>
      </c>
      <c r="C40" s="134">
        <f>'[7]Budget Summary'!C9</f>
        <v>45529</v>
      </c>
      <c r="D40" s="134">
        <f>'[7]Budget Summary'!D9</f>
        <v>47203</v>
      </c>
      <c r="E40" s="134">
        <f>'[7]Budget Summary'!E9</f>
        <v>48609</v>
      </c>
      <c r="F40" s="134">
        <f>'[7]Budget Summary'!F9</f>
        <v>56130</v>
      </c>
      <c r="G40" s="134">
        <f>'[7]Budget Summary'!G9</f>
        <v>57642</v>
      </c>
      <c r="H40" s="134">
        <f>'[7]Budget Summary'!H9</f>
        <v>60436</v>
      </c>
      <c r="I40" s="134">
        <f>'[7]Budget Summary'!I9</f>
        <v>60241</v>
      </c>
      <c r="J40" s="134">
        <f>'[7]Budget Summary'!J9</f>
        <v>60241</v>
      </c>
      <c r="K40" s="134">
        <f>'[7]Budget Summary'!K9</f>
        <v>60241</v>
      </c>
      <c r="L40" s="134">
        <f>'[7]Budget Summary'!L9</f>
        <v>60241</v>
      </c>
      <c r="M40" s="134">
        <f>'[7]Budget Summary'!M9</f>
        <v>60241</v>
      </c>
      <c r="N40" s="540">
        <f aca="true" t="shared" si="32" ref="N40:N45">SUM(B40:M40)</f>
        <v>661204</v>
      </c>
      <c r="O40" s="588" t="s">
        <v>170</v>
      </c>
      <c r="P40" s="137">
        <f aca="true" t="shared" si="33" ref="P40:P45">B40</f>
        <v>44450</v>
      </c>
      <c r="Q40" s="137">
        <f aca="true" t="shared" si="34" ref="Q40:Q45">SUM(B40:C40)</f>
        <v>89979</v>
      </c>
      <c r="R40" s="137">
        <f aca="true" t="shared" si="35" ref="R40:R45">SUM(B40:D40)</f>
        <v>137182</v>
      </c>
      <c r="S40" s="137">
        <f aca="true" t="shared" si="36" ref="S40:S45">SUM(B40:E40)</f>
        <v>185791</v>
      </c>
      <c r="T40" s="137">
        <f aca="true" t="shared" si="37" ref="T40:T45">SUM(B40:F40)</f>
        <v>241921</v>
      </c>
      <c r="U40" s="137">
        <f aca="true" t="shared" si="38" ref="U40:U45">SUM(B40:G40)</f>
        <v>299563</v>
      </c>
      <c r="V40" s="137">
        <f aca="true" t="shared" si="39" ref="V40:V45">SUM(B40:H40)</f>
        <v>359999</v>
      </c>
      <c r="W40" s="137">
        <f aca="true" t="shared" si="40" ref="W40:W45">SUM(B40:I40)</f>
        <v>420240</v>
      </c>
      <c r="X40" s="137">
        <f aca="true" t="shared" si="41" ref="X40:X45">SUM(B40:J40)</f>
        <v>480481</v>
      </c>
      <c r="Y40" s="137">
        <f aca="true" t="shared" si="42" ref="Y40:Y45">SUM(B40:K40)</f>
        <v>540722</v>
      </c>
      <c r="Z40" s="137">
        <f aca="true" t="shared" si="43" ref="Z40:Z45">SUM(B40:L40)</f>
        <v>600963</v>
      </c>
      <c r="AA40" s="137">
        <f aca="true" t="shared" si="44" ref="AA40:AA45">SUM(B40:M40)</f>
        <v>661204</v>
      </c>
    </row>
    <row r="41" spans="1:27" s="144" customFormat="1" ht="12.75">
      <c r="A41" s="584" t="s">
        <v>172</v>
      </c>
      <c r="B41" s="134">
        <f>'[7]Budget Summary'!B18</f>
        <v>61540</v>
      </c>
      <c r="C41" s="134">
        <f>'[7]Budget Summary'!C18</f>
        <v>64402</v>
      </c>
      <c r="D41" s="134">
        <f>'[7]Budget Summary'!D18</f>
        <v>65417</v>
      </c>
      <c r="E41" s="134">
        <f>'[7]Budget Summary'!E18</f>
        <v>65417</v>
      </c>
      <c r="F41" s="134">
        <f>'[7]Budget Summary'!F18</f>
        <v>68657</v>
      </c>
      <c r="G41" s="134">
        <f>'[7]Budget Summary'!G18</f>
        <v>68657</v>
      </c>
      <c r="H41" s="134">
        <f>'[7]Budget Summary'!H18</f>
        <v>69260</v>
      </c>
      <c r="I41" s="134">
        <f>'[7]Budget Summary'!I18</f>
        <v>69260</v>
      </c>
      <c r="J41" s="134">
        <f>'[7]Budget Summary'!J18</f>
        <v>69260</v>
      </c>
      <c r="K41" s="134">
        <f>'[7]Budget Summary'!K18</f>
        <v>69260</v>
      </c>
      <c r="L41" s="134">
        <f>'[7]Budget Summary'!L18</f>
        <v>69260</v>
      </c>
      <c r="M41" s="134">
        <f>'[7]Budget Summary'!M18</f>
        <v>69260</v>
      </c>
      <c r="N41" s="540">
        <f>SUM(B41:M41)</f>
        <v>809650</v>
      </c>
      <c r="O41" s="588" t="s">
        <v>170</v>
      </c>
      <c r="P41" s="137">
        <f t="shared" si="33"/>
        <v>61540</v>
      </c>
      <c r="Q41" s="137">
        <f t="shared" si="34"/>
        <v>125942</v>
      </c>
      <c r="R41" s="137">
        <f t="shared" si="35"/>
        <v>191359</v>
      </c>
      <c r="S41" s="137">
        <f t="shared" si="36"/>
        <v>256776</v>
      </c>
      <c r="T41" s="137">
        <f t="shared" si="37"/>
        <v>325433</v>
      </c>
      <c r="U41" s="137">
        <f t="shared" si="38"/>
        <v>394090</v>
      </c>
      <c r="V41" s="137">
        <f t="shared" si="39"/>
        <v>463350</v>
      </c>
      <c r="W41" s="137">
        <f t="shared" si="40"/>
        <v>532610</v>
      </c>
      <c r="X41" s="137">
        <f t="shared" si="41"/>
        <v>601870</v>
      </c>
      <c r="Y41" s="137">
        <f t="shared" si="42"/>
        <v>671130</v>
      </c>
      <c r="Z41" s="137">
        <f t="shared" si="43"/>
        <v>740390</v>
      </c>
      <c r="AA41" s="137">
        <f t="shared" si="44"/>
        <v>809650</v>
      </c>
    </row>
    <row r="42" spans="1:27" s="144" customFormat="1" ht="12.75">
      <c r="A42" s="584" t="s">
        <v>72</v>
      </c>
      <c r="B42" s="134">
        <v>-350</v>
      </c>
      <c r="C42" s="134">
        <v>-350</v>
      </c>
      <c r="D42" s="134">
        <v>-350</v>
      </c>
      <c r="E42" s="134">
        <v>-350</v>
      </c>
      <c r="F42" s="134">
        <v>-350</v>
      </c>
      <c r="G42" s="134">
        <v>-350</v>
      </c>
      <c r="H42" s="134">
        <v>-350</v>
      </c>
      <c r="I42" s="134">
        <v>-350</v>
      </c>
      <c r="J42" s="134">
        <v>-350</v>
      </c>
      <c r="K42" s="134">
        <v>-350</v>
      </c>
      <c r="L42" s="134">
        <v>-350</v>
      </c>
      <c r="M42" s="134">
        <v>-350</v>
      </c>
      <c r="N42" s="540">
        <f t="shared" si="32"/>
        <v>-4200</v>
      </c>
      <c r="O42" s="690" t="s">
        <v>170</v>
      </c>
      <c r="P42" s="137">
        <f t="shared" si="33"/>
        <v>-350</v>
      </c>
      <c r="Q42" s="137">
        <f t="shared" si="34"/>
        <v>-700</v>
      </c>
      <c r="R42" s="137">
        <f t="shared" si="35"/>
        <v>-1050</v>
      </c>
      <c r="S42" s="137">
        <f t="shared" si="36"/>
        <v>-1400</v>
      </c>
      <c r="T42" s="137">
        <f t="shared" si="37"/>
        <v>-1750</v>
      </c>
      <c r="U42" s="137">
        <f t="shared" si="38"/>
        <v>-2100</v>
      </c>
      <c r="V42" s="137">
        <f t="shared" si="39"/>
        <v>-2450</v>
      </c>
      <c r="W42" s="137">
        <f t="shared" si="40"/>
        <v>-2800</v>
      </c>
      <c r="X42" s="137">
        <f t="shared" si="41"/>
        <v>-3150</v>
      </c>
      <c r="Y42" s="137">
        <f t="shared" si="42"/>
        <v>-3500</v>
      </c>
      <c r="Z42" s="137">
        <f t="shared" si="43"/>
        <v>-3850</v>
      </c>
      <c r="AA42" s="137">
        <f t="shared" si="44"/>
        <v>-4200</v>
      </c>
    </row>
    <row r="43" spans="1:27" s="144" customFormat="1" ht="12.75" customHeight="1">
      <c r="A43" s="584" t="s">
        <v>17</v>
      </c>
      <c r="B43" s="134">
        <v>550</v>
      </c>
      <c r="C43" s="134">
        <v>440</v>
      </c>
      <c r="D43" s="134">
        <v>0</v>
      </c>
      <c r="E43" s="134">
        <v>220</v>
      </c>
      <c r="F43" s="134">
        <v>9940</v>
      </c>
      <c r="G43" s="134">
        <v>1480</v>
      </c>
      <c r="H43" s="134">
        <v>440</v>
      </c>
      <c r="I43" s="134">
        <v>550</v>
      </c>
      <c r="J43" s="134">
        <v>1880</v>
      </c>
      <c r="K43" s="134">
        <v>660</v>
      </c>
      <c r="L43" s="134">
        <v>440</v>
      </c>
      <c r="M43" s="134">
        <v>840</v>
      </c>
      <c r="N43" s="540">
        <f t="shared" si="32"/>
        <v>17440</v>
      </c>
      <c r="O43" s="690" t="s">
        <v>430</v>
      </c>
      <c r="P43" s="137">
        <f t="shared" si="33"/>
        <v>550</v>
      </c>
      <c r="Q43" s="137">
        <f t="shared" si="34"/>
        <v>990</v>
      </c>
      <c r="R43" s="137">
        <f t="shared" si="35"/>
        <v>990</v>
      </c>
      <c r="S43" s="137">
        <f t="shared" si="36"/>
        <v>1210</v>
      </c>
      <c r="T43" s="137">
        <f t="shared" si="37"/>
        <v>11150</v>
      </c>
      <c r="U43" s="137">
        <f t="shared" si="38"/>
        <v>12630</v>
      </c>
      <c r="V43" s="137">
        <f t="shared" si="39"/>
        <v>13070</v>
      </c>
      <c r="W43" s="137">
        <f t="shared" si="40"/>
        <v>13620</v>
      </c>
      <c r="X43" s="137">
        <f t="shared" si="41"/>
        <v>15500</v>
      </c>
      <c r="Y43" s="137">
        <f t="shared" si="42"/>
        <v>16160</v>
      </c>
      <c r="Z43" s="137">
        <f t="shared" si="43"/>
        <v>16600</v>
      </c>
      <c r="AA43" s="137">
        <f t="shared" si="44"/>
        <v>17440</v>
      </c>
    </row>
    <row r="44" spans="1:27" s="144" customFormat="1" ht="13.5" customHeight="1">
      <c r="A44" s="584" t="s">
        <v>269</v>
      </c>
      <c r="B44" s="134">
        <v>500</v>
      </c>
      <c r="C44" s="134">
        <v>500</v>
      </c>
      <c r="D44" s="134">
        <v>500</v>
      </c>
      <c r="E44" s="134">
        <v>500</v>
      </c>
      <c r="F44" s="134">
        <v>500</v>
      </c>
      <c r="G44" s="134">
        <v>500</v>
      </c>
      <c r="H44" s="134">
        <v>500</v>
      </c>
      <c r="I44" s="134">
        <v>500</v>
      </c>
      <c r="J44" s="134">
        <v>500</v>
      </c>
      <c r="K44" s="134">
        <v>500</v>
      </c>
      <c r="L44" s="134">
        <v>500</v>
      </c>
      <c r="M44" s="134">
        <v>500</v>
      </c>
      <c r="N44" s="540">
        <f t="shared" si="32"/>
        <v>6000</v>
      </c>
      <c r="O44" s="690" t="s">
        <v>381</v>
      </c>
      <c r="P44" s="137">
        <f t="shared" si="33"/>
        <v>500</v>
      </c>
      <c r="Q44" s="137">
        <f t="shared" si="34"/>
        <v>1000</v>
      </c>
      <c r="R44" s="137">
        <f t="shared" si="35"/>
        <v>1500</v>
      </c>
      <c r="S44" s="137">
        <f t="shared" si="36"/>
        <v>2000</v>
      </c>
      <c r="T44" s="137">
        <f t="shared" si="37"/>
        <v>2500</v>
      </c>
      <c r="U44" s="137">
        <f t="shared" si="38"/>
        <v>3000</v>
      </c>
      <c r="V44" s="137">
        <f t="shared" si="39"/>
        <v>3500</v>
      </c>
      <c r="W44" s="137">
        <f t="shared" si="40"/>
        <v>4000</v>
      </c>
      <c r="X44" s="137">
        <f t="shared" si="41"/>
        <v>4500</v>
      </c>
      <c r="Y44" s="137">
        <f t="shared" si="42"/>
        <v>5000</v>
      </c>
      <c r="Z44" s="137">
        <f t="shared" si="43"/>
        <v>5500</v>
      </c>
      <c r="AA44" s="137">
        <f t="shared" si="44"/>
        <v>6000</v>
      </c>
    </row>
    <row r="45" spans="1:27" s="144" customFormat="1" ht="12.75">
      <c r="A45" s="584" t="s">
        <v>178</v>
      </c>
      <c r="B45" s="134">
        <v>-200</v>
      </c>
      <c r="C45" s="134">
        <v>-200</v>
      </c>
      <c r="D45" s="134">
        <v>-200</v>
      </c>
      <c r="E45" s="134">
        <v>-200</v>
      </c>
      <c r="F45" s="134">
        <v>-200</v>
      </c>
      <c r="G45" s="134">
        <v>-200</v>
      </c>
      <c r="H45" s="134">
        <v>-200</v>
      </c>
      <c r="I45" s="134">
        <v>-200</v>
      </c>
      <c r="J45" s="134">
        <v>-200</v>
      </c>
      <c r="K45" s="134">
        <v>-200</v>
      </c>
      <c r="L45" s="134">
        <v>-200</v>
      </c>
      <c r="M45" s="134">
        <v>-200</v>
      </c>
      <c r="N45" s="540">
        <f t="shared" si="32"/>
        <v>-2400</v>
      </c>
      <c r="O45" s="704" t="s">
        <v>380</v>
      </c>
      <c r="P45" s="137">
        <f t="shared" si="33"/>
        <v>-200</v>
      </c>
      <c r="Q45" s="137">
        <f t="shared" si="34"/>
        <v>-400</v>
      </c>
      <c r="R45" s="137">
        <f t="shared" si="35"/>
        <v>-600</v>
      </c>
      <c r="S45" s="137">
        <f t="shared" si="36"/>
        <v>-800</v>
      </c>
      <c r="T45" s="137">
        <f t="shared" si="37"/>
        <v>-1000</v>
      </c>
      <c r="U45" s="137">
        <f t="shared" si="38"/>
        <v>-1200</v>
      </c>
      <c r="V45" s="137">
        <f t="shared" si="39"/>
        <v>-1400</v>
      </c>
      <c r="W45" s="137">
        <f t="shared" si="40"/>
        <v>-1600</v>
      </c>
      <c r="X45" s="137">
        <f t="shared" si="41"/>
        <v>-1800</v>
      </c>
      <c r="Y45" s="137">
        <f t="shared" si="42"/>
        <v>-2000</v>
      </c>
      <c r="Z45" s="137">
        <f t="shared" si="43"/>
        <v>-2200</v>
      </c>
      <c r="AA45" s="137">
        <f t="shared" si="44"/>
        <v>-2400</v>
      </c>
    </row>
    <row r="46" spans="1:27" s="695" customFormat="1" ht="12.75">
      <c r="A46" s="691" t="s">
        <v>235</v>
      </c>
      <c r="B46" s="691">
        <f aca="true" t="shared" si="45" ref="B46:N46">SUM(B40:B45)</f>
        <v>106490</v>
      </c>
      <c r="C46" s="691">
        <f t="shared" si="45"/>
        <v>110321</v>
      </c>
      <c r="D46" s="691">
        <f t="shared" si="45"/>
        <v>112570</v>
      </c>
      <c r="E46" s="691">
        <f t="shared" si="45"/>
        <v>114196</v>
      </c>
      <c r="F46" s="691">
        <f t="shared" si="45"/>
        <v>134677</v>
      </c>
      <c r="G46" s="691">
        <f t="shared" si="45"/>
        <v>127729</v>
      </c>
      <c r="H46" s="691">
        <f t="shared" si="45"/>
        <v>130086</v>
      </c>
      <c r="I46" s="691">
        <f t="shared" si="45"/>
        <v>130001</v>
      </c>
      <c r="J46" s="691">
        <f t="shared" si="45"/>
        <v>131331</v>
      </c>
      <c r="K46" s="691">
        <f t="shared" si="45"/>
        <v>130111</v>
      </c>
      <c r="L46" s="691">
        <f t="shared" si="45"/>
        <v>129891</v>
      </c>
      <c r="M46" s="691">
        <f t="shared" si="45"/>
        <v>130291</v>
      </c>
      <c r="N46" s="692">
        <f t="shared" si="45"/>
        <v>1487694</v>
      </c>
      <c r="O46" s="693"/>
      <c r="P46" s="694">
        <f>SUM(P40:P45)</f>
        <v>106490</v>
      </c>
      <c r="Q46" s="694">
        <f aca="true" t="shared" si="46" ref="Q46:AA46">SUM(Q40:Q45)</f>
        <v>216811</v>
      </c>
      <c r="R46" s="694">
        <f t="shared" si="46"/>
        <v>329381</v>
      </c>
      <c r="S46" s="694">
        <f t="shared" si="46"/>
        <v>443577</v>
      </c>
      <c r="T46" s="694">
        <f t="shared" si="46"/>
        <v>578254</v>
      </c>
      <c r="U46" s="694">
        <f t="shared" si="46"/>
        <v>705983</v>
      </c>
      <c r="V46" s="694">
        <f t="shared" si="46"/>
        <v>836069</v>
      </c>
      <c r="W46" s="694">
        <f t="shared" si="46"/>
        <v>966070</v>
      </c>
      <c r="X46" s="694">
        <f t="shared" si="46"/>
        <v>1097401</v>
      </c>
      <c r="Y46" s="694">
        <f t="shared" si="46"/>
        <v>1227512</v>
      </c>
      <c r="Z46" s="694">
        <f t="shared" si="46"/>
        <v>1357403</v>
      </c>
      <c r="AA46" s="694">
        <f t="shared" si="46"/>
        <v>1487694</v>
      </c>
    </row>
    <row r="47" spans="1:27" s="545" customFormat="1" ht="12.75">
      <c r="A47" s="542" t="s">
        <v>211</v>
      </c>
      <c r="B47" s="543" t="s">
        <v>4</v>
      </c>
      <c r="C47" s="543" t="s">
        <v>5</v>
      </c>
      <c r="D47" s="543" t="s">
        <v>6</v>
      </c>
      <c r="E47" s="543" t="s">
        <v>7</v>
      </c>
      <c r="F47" s="543" t="s">
        <v>8</v>
      </c>
      <c r="G47" s="543" t="s">
        <v>9</v>
      </c>
      <c r="H47" s="543" t="s">
        <v>10</v>
      </c>
      <c r="I47" s="543" t="s">
        <v>11</v>
      </c>
      <c r="J47" s="543" t="s">
        <v>12</v>
      </c>
      <c r="K47" s="543" t="s">
        <v>13</v>
      </c>
      <c r="L47" s="543" t="s">
        <v>14</v>
      </c>
      <c r="M47" s="543" t="s">
        <v>15</v>
      </c>
      <c r="N47" s="543" t="s">
        <v>111</v>
      </c>
      <c r="O47" s="544" t="s">
        <v>130</v>
      </c>
      <c r="P47" s="583"/>
      <c r="Q47" s="583"/>
      <c r="R47" s="583"/>
      <c r="S47" s="583"/>
      <c r="T47" s="583"/>
      <c r="U47" s="583"/>
      <c r="V47" s="583"/>
      <c r="W47" s="583"/>
      <c r="X47" s="583"/>
      <c r="Y47" s="583"/>
      <c r="Z47" s="583"/>
      <c r="AA47" s="583"/>
    </row>
    <row r="48" spans="1:27" s="16" customFormat="1" ht="12.75">
      <c r="A48" s="562" t="s">
        <v>219</v>
      </c>
      <c r="B48" s="563">
        <v>10320</v>
      </c>
      <c r="C48" s="563">
        <v>10320</v>
      </c>
      <c r="D48" s="563">
        <v>10320</v>
      </c>
      <c r="E48" s="563">
        <v>10320</v>
      </c>
      <c r="F48" s="563">
        <v>10320</v>
      </c>
      <c r="G48" s="563">
        <v>10320</v>
      </c>
      <c r="H48" s="563">
        <v>10320</v>
      </c>
      <c r="I48" s="563">
        <v>10320</v>
      </c>
      <c r="J48" s="563">
        <v>10320</v>
      </c>
      <c r="K48" s="563"/>
      <c r="L48" s="563"/>
      <c r="M48" s="563">
        <v>12900</v>
      </c>
      <c r="N48" s="576">
        <f aca="true" t="shared" si="47" ref="N48:N53">SUM(B48:M48)</f>
        <v>105780</v>
      </c>
      <c r="O48" s="174" t="s">
        <v>419</v>
      </c>
      <c r="P48" s="137">
        <f>B48</f>
        <v>10320</v>
      </c>
      <c r="Q48" s="137">
        <f>SUM(B48:C48)</f>
        <v>20640</v>
      </c>
      <c r="R48" s="137">
        <f>SUM(B48:D48)</f>
        <v>30960</v>
      </c>
      <c r="S48" s="137">
        <f>SUM(B48:E48)</f>
        <v>41280</v>
      </c>
      <c r="T48" s="137">
        <f>SUM(B48:F48)</f>
        <v>51600</v>
      </c>
      <c r="U48" s="137">
        <f>SUM(B48:G48)</f>
        <v>61920</v>
      </c>
      <c r="V48" s="137">
        <f>SUM(B48:H48)</f>
        <v>72240</v>
      </c>
      <c r="W48" s="137">
        <f>SUM(B48:I48)</f>
        <v>82560</v>
      </c>
      <c r="X48" s="137">
        <f>SUM(B48:J48)</f>
        <v>92880</v>
      </c>
      <c r="Y48" s="137">
        <f>SUM(B48:K48)</f>
        <v>92880</v>
      </c>
      <c r="Z48" s="137">
        <f>SUM(B48:L48)</f>
        <v>92880</v>
      </c>
      <c r="AA48" s="137">
        <f>SUM(B48:M48)</f>
        <v>105780</v>
      </c>
    </row>
    <row r="49" spans="1:27" s="16" customFormat="1" ht="12.75">
      <c r="A49" s="562" t="s">
        <v>17</v>
      </c>
      <c r="B49" s="563">
        <v>0</v>
      </c>
      <c r="C49" s="563">
        <v>0</v>
      </c>
      <c r="D49" s="563">
        <v>0</v>
      </c>
      <c r="E49" s="563">
        <v>0</v>
      </c>
      <c r="F49" s="563">
        <v>0</v>
      </c>
      <c r="G49" s="563">
        <v>0</v>
      </c>
      <c r="H49" s="563">
        <f>5*150</f>
        <v>750</v>
      </c>
      <c r="I49" s="563">
        <f>5*150</f>
        <v>750</v>
      </c>
      <c r="J49" s="563">
        <v>0</v>
      </c>
      <c r="K49" s="563">
        <v>0</v>
      </c>
      <c r="L49" s="563">
        <v>0</v>
      </c>
      <c r="M49" s="563">
        <v>0</v>
      </c>
      <c r="N49" s="576">
        <f t="shared" si="47"/>
        <v>1500</v>
      </c>
      <c r="O49" s="174" t="s">
        <v>418</v>
      </c>
      <c r="P49" s="137">
        <f>B49</f>
        <v>0</v>
      </c>
      <c r="Q49" s="137">
        <f>SUM(B49:C49)</f>
        <v>0</v>
      </c>
      <c r="R49" s="137">
        <f>SUM(B49:D49)</f>
        <v>0</v>
      </c>
      <c r="S49" s="137">
        <f>SUM(B49:E49)</f>
        <v>0</v>
      </c>
      <c r="T49" s="137">
        <f>SUM(B49:F49)</f>
        <v>0</v>
      </c>
      <c r="U49" s="137">
        <f>SUM(B49:G49)</f>
        <v>0</v>
      </c>
      <c r="V49" s="137">
        <f>SUM(B49:H49)</f>
        <v>750</v>
      </c>
      <c r="W49" s="137">
        <f>SUM(B49:I49)</f>
        <v>1500</v>
      </c>
      <c r="X49" s="137">
        <f>SUM(B49:J49)</f>
        <v>1500</v>
      </c>
      <c r="Y49" s="137">
        <f>SUM(B49:K49)</f>
        <v>1500</v>
      </c>
      <c r="Z49" s="137">
        <f>SUM(B49:L49)</f>
        <v>1500</v>
      </c>
      <c r="AA49" s="137">
        <f>SUM(B49:M49)</f>
        <v>1500</v>
      </c>
    </row>
    <row r="50" spans="1:27" s="16" customFormat="1" ht="12.75">
      <c r="A50" s="562" t="s">
        <v>220</v>
      </c>
      <c r="B50" s="563">
        <f>'[5]Kindergarten'!$G$19</f>
        <v>202.5</v>
      </c>
      <c r="C50" s="563">
        <f>'[5]Kindergarten'!$G$19</f>
        <v>202.5</v>
      </c>
      <c r="D50" s="563">
        <f>'[5]Kindergarten'!$G$19</f>
        <v>202.5</v>
      </c>
      <c r="E50" s="563">
        <f>'[5]Kindergarten'!$G$19</f>
        <v>202.5</v>
      </c>
      <c r="F50" s="563">
        <f>'[5]Kindergarten'!$G$19</f>
        <v>202.5</v>
      </c>
      <c r="G50" s="563">
        <f>'[5]Kindergarten'!$G$19</f>
        <v>202.5</v>
      </c>
      <c r="H50" s="563">
        <f>'[5]Kindergarten'!$G$19</f>
        <v>202.5</v>
      </c>
      <c r="I50" s="563">
        <f>'[5]Kindergarten'!$G$19</f>
        <v>202.5</v>
      </c>
      <c r="J50" s="563">
        <f>'[5]Kindergarten'!$G$19</f>
        <v>202.5</v>
      </c>
      <c r="K50" s="563"/>
      <c r="L50" s="563"/>
      <c r="M50" s="563">
        <v>225</v>
      </c>
      <c r="N50" s="576">
        <f t="shared" si="47"/>
        <v>2047.5</v>
      </c>
      <c r="O50" s="174" t="s">
        <v>376</v>
      </c>
      <c r="P50" s="137">
        <f>B50</f>
        <v>202.5</v>
      </c>
      <c r="Q50" s="137">
        <f>SUM(B50:C50)</f>
        <v>405</v>
      </c>
      <c r="R50" s="137">
        <f>SUM(B50:D50)</f>
        <v>607.5</v>
      </c>
      <c r="S50" s="137">
        <f>SUM(B50:E50)</f>
        <v>810</v>
      </c>
      <c r="T50" s="137">
        <f>SUM(B50:F50)</f>
        <v>1012.5</v>
      </c>
      <c r="U50" s="137">
        <f>SUM(B50:G50)</f>
        <v>1215</v>
      </c>
      <c r="V50" s="137">
        <f>SUM(B50:H50)</f>
        <v>1417.5</v>
      </c>
      <c r="W50" s="137">
        <f>SUM(B50:I50)</f>
        <v>1620</v>
      </c>
      <c r="X50" s="137">
        <f>SUM(B50:J50)</f>
        <v>1822.5</v>
      </c>
      <c r="Y50" s="137">
        <f>SUM(B50:K50)</f>
        <v>1822.5</v>
      </c>
      <c r="Z50" s="137">
        <f>SUM(B50:L50)</f>
        <v>1822.5</v>
      </c>
      <c r="AA50" s="137">
        <f>SUM(B50:M50)</f>
        <v>2047.5</v>
      </c>
    </row>
    <row r="51" spans="1:27" s="16" customFormat="1" ht="12.75">
      <c r="A51" s="562" t="s">
        <v>221</v>
      </c>
      <c r="B51" s="563">
        <v>0</v>
      </c>
      <c r="C51" s="563">
        <v>0</v>
      </c>
      <c r="D51" s="563">
        <v>0</v>
      </c>
      <c r="E51" s="563">
        <v>0</v>
      </c>
      <c r="F51" s="563">
        <v>0</v>
      </c>
      <c r="G51" s="563">
        <v>0</v>
      </c>
      <c r="H51" s="563">
        <v>0</v>
      </c>
      <c r="I51" s="563">
        <v>0</v>
      </c>
      <c r="J51" s="563">
        <v>0</v>
      </c>
      <c r="K51" s="563">
        <v>10000</v>
      </c>
      <c r="L51" s="563">
        <v>10000</v>
      </c>
      <c r="M51" s="563">
        <v>0</v>
      </c>
      <c r="N51" s="576">
        <f t="shared" si="47"/>
        <v>20000</v>
      </c>
      <c r="O51" s="174" t="s">
        <v>420</v>
      </c>
      <c r="P51" s="137">
        <f>B51</f>
        <v>0</v>
      </c>
      <c r="Q51" s="137">
        <f>SUM(B51:C51)</f>
        <v>0</v>
      </c>
      <c r="R51" s="137">
        <f>SUM(B51:D51)</f>
        <v>0</v>
      </c>
      <c r="S51" s="137">
        <f>SUM(B51:E51)</f>
        <v>0</v>
      </c>
      <c r="T51" s="137">
        <f>SUM(B51:F51)</f>
        <v>0</v>
      </c>
      <c r="U51" s="137">
        <f>SUM(B51:G51)</f>
        <v>0</v>
      </c>
      <c r="V51" s="137">
        <f>SUM(B51:H51)</f>
        <v>0</v>
      </c>
      <c r="W51" s="137">
        <f>SUM(B51:I51)</f>
        <v>0</v>
      </c>
      <c r="X51" s="137">
        <f>SUM(B51:J51)</f>
        <v>0</v>
      </c>
      <c r="Y51" s="137">
        <f>SUM(B51:L51)</f>
        <v>20000</v>
      </c>
      <c r="Z51" s="137">
        <f>SUM(B51:L51)</f>
        <v>20000</v>
      </c>
      <c r="AA51" s="137">
        <f>SUM(B51:M51)</f>
        <v>20000</v>
      </c>
    </row>
    <row r="52" spans="1:27" s="16" customFormat="1" ht="15" customHeight="1">
      <c r="A52" s="562" t="s">
        <v>178</v>
      </c>
      <c r="B52" s="696">
        <v>-300</v>
      </c>
      <c r="C52" s="696">
        <v>-300</v>
      </c>
      <c r="D52" s="696">
        <v>-300</v>
      </c>
      <c r="E52" s="696">
        <v>-300</v>
      </c>
      <c r="F52" s="696">
        <v>-300</v>
      </c>
      <c r="G52" s="696">
        <v>-300</v>
      </c>
      <c r="H52" s="696">
        <v>-300</v>
      </c>
      <c r="I52" s="696">
        <v>-300</v>
      </c>
      <c r="J52" s="696">
        <v>-300</v>
      </c>
      <c r="K52" s="563">
        <v>0</v>
      </c>
      <c r="L52" s="563">
        <v>0</v>
      </c>
      <c r="M52" s="563">
        <v>0</v>
      </c>
      <c r="N52" s="576">
        <f>SUM(B52:M52)</f>
        <v>-2700</v>
      </c>
      <c r="O52" s="174" t="s">
        <v>464</v>
      </c>
      <c r="P52" s="137">
        <f>B52</f>
        <v>-300</v>
      </c>
      <c r="Q52" s="137">
        <f>SUM(B52:C52)</f>
        <v>-600</v>
      </c>
      <c r="R52" s="137">
        <f>SUM(B52:D52)</f>
        <v>-900</v>
      </c>
      <c r="S52" s="137">
        <f>SUM(B52:E52)</f>
        <v>-1200</v>
      </c>
      <c r="T52" s="137">
        <f>SUM(B52:F52)</f>
        <v>-1500</v>
      </c>
      <c r="U52" s="137">
        <f>SUM(B52:G52)</f>
        <v>-1800</v>
      </c>
      <c r="V52" s="137">
        <f>SUM(B52:H52)</f>
        <v>-2100</v>
      </c>
      <c r="W52" s="137">
        <f>SUM(B52:I52)</f>
        <v>-2400</v>
      </c>
      <c r="X52" s="137">
        <f>SUM(B52:J52)</f>
        <v>-2700</v>
      </c>
      <c r="Y52" s="137">
        <f>SUM(B52:K52)</f>
        <v>-2700</v>
      </c>
      <c r="Z52" s="137">
        <f>SUM(B52:L52)</f>
        <v>-2700</v>
      </c>
      <c r="AA52" s="137">
        <f>SUM(B52:M52)</f>
        <v>-2700</v>
      </c>
    </row>
    <row r="53" spans="1:27" s="701" customFormat="1" ht="12.75">
      <c r="A53" s="697" t="s">
        <v>218</v>
      </c>
      <c r="B53" s="698">
        <f aca="true" t="shared" si="48" ref="B53:M53">SUM(B48:B52)</f>
        <v>10222.5</v>
      </c>
      <c r="C53" s="698">
        <f t="shared" si="48"/>
        <v>10222.5</v>
      </c>
      <c r="D53" s="698">
        <f t="shared" si="48"/>
        <v>10222.5</v>
      </c>
      <c r="E53" s="698">
        <f t="shared" si="48"/>
        <v>10222.5</v>
      </c>
      <c r="F53" s="698">
        <f t="shared" si="48"/>
        <v>10222.5</v>
      </c>
      <c r="G53" s="698">
        <f t="shared" si="48"/>
        <v>10222.5</v>
      </c>
      <c r="H53" s="698">
        <f t="shared" si="48"/>
        <v>10972.5</v>
      </c>
      <c r="I53" s="698">
        <f t="shared" si="48"/>
        <v>10972.5</v>
      </c>
      <c r="J53" s="698">
        <f t="shared" si="48"/>
        <v>10222.5</v>
      </c>
      <c r="K53" s="698">
        <f t="shared" si="48"/>
        <v>10000</v>
      </c>
      <c r="L53" s="698">
        <f t="shared" si="48"/>
        <v>10000</v>
      </c>
      <c r="M53" s="698">
        <f t="shared" si="48"/>
        <v>13125</v>
      </c>
      <c r="N53" s="699">
        <f t="shared" si="47"/>
        <v>126627.5</v>
      </c>
      <c r="O53" s="700"/>
      <c r="P53" s="694">
        <f aca="true" t="shared" si="49" ref="P53:AA53">SUM(P48:P52)</f>
        <v>10222.5</v>
      </c>
      <c r="Q53" s="694">
        <f t="shared" si="49"/>
        <v>20445</v>
      </c>
      <c r="R53" s="694">
        <f t="shared" si="49"/>
        <v>30667.5</v>
      </c>
      <c r="S53" s="694">
        <f t="shared" si="49"/>
        <v>40890</v>
      </c>
      <c r="T53" s="694">
        <f t="shared" si="49"/>
        <v>51112.5</v>
      </c>
      <c r="U53" s="694">
        <f t="shared" si="49"/>
        <v>61335</v>
      </c>
      <c r="V53" s="694">
        <f t="shared" si="49"/>
        <v>72307.5</v>
      </c>
      <c r="W53" s="694">
        <f t="shared" si="49"/>
        <v>83280</v>
      </c>
      <c r="X53" s="694">
        <f t="shared" si="49"/>
        <v>93502.5</v>
      </c>
      <c r="Y53" s="694">
        <f t="shared" si="49"/>
        <v>113502.5</v>
      </c>
      <c r="Z53" s="694">
        <f t="shared" si="49"/>
        <v>113502.5</v>
      </c>
      <c r="AA53" s="694">
        <f t="shared" si="49"/>
        <v>126627.5</v>
      </c>
    </row>
    <row r="54" spans="1:27" s="16" customFormat="1" ht="12.75">
      <c r="A54" s="443" t="s">
        <v>20</v>
      </c>
      <c r="B54" s="444">
        <f aca="true" t="shared" si="50" ref="B54:N54">B46+B53</f>
        <v>116712.5</v>
      </c>
      <c r="C54" s="444">
        <f t="shared" si="50"/>
        <v>120543.5</v>
      </c>
      <c r="D54" s="444">
        <f t="shared" si="50"/>
        <v>122792.5</v>
      </c>
      <c r="E54" s="444">
        <f t="shared" si="50"/>
        <v>124418.5</v>
      </c>
      <c r="F54" s="444">
        <f t="shared" si="50"/>
        <v>144899.5</v>
      </c>
      <c r="G54" s="444">
        <f t="shared" si="50"/>
        <v>137951.5</v>
      </c>
      <c r="H54" s="444">
        <f t="shared" si="50"/>
        <v>141058.5</v>
      </c>
      <c r="I54" s="444">
        <f t="shared" si="50"/>
        <v>140973.5</v>
      </c>
      <c r="J54" s="444">
        <f t="shared" si="50"/>
        <v>141553.5</v>
      </c>
      <c r="K54" s="444">
        <f t="shared" si="50"/>
        <v>140111</v>
      </c>
      <c r="L54" s="444">
        <f t="shared" si="50"/>
        <v>139891</v>
      </c>
      <c r="M54" s="444">
        <f t="shared" si="50"/>
        <v>143416</v>
      </c>
      <c r="N54" s="444">
        <f t="shared" si="50"/>
        <v>1614321.5</v>
      </c>
      <c r="O54" s="174"/>
      <c r="P54" s="137">
        <f aca="true" t="shared" si="51" ref="P54:AA54">P53+P46</f>
        <v>116712.5</v>
      </c>
      <c r="Q54" s="137">
        <f t="shared" si="51"/>
        <v>237256</v>
      </c>
      <c r="R54" s="137">
        <f t="shared" si="51"/>
        <v>360048.5</v>
      </c>
      <c r="S54" s="137">
        <f t="shared" si="51"/>
        <v>484467</v>
      </c>
      <c r="T54" s="137">
        <f t="shared" si="51"/>
        <v>629366.5</v>
      </c>
      <c r="U54" s="137">
        <f t="shared" si="51"/>
        <v>767318</v>
      </c>
      <c r="V54" s="137">
        <f t="shared" si="51"/>
        <v>908376.5</v>
      </c>
      <c r="W54" s="137">
        <f t="shared" si="51"/>
        <v>1049350</v>
      </c>
      <c r="X54" s="137">
        <f t="shared" si="51"/>
        <v>1190903.5</v>
      </c>
      <c r="Y54" s="137">
        <f t="shared" si="51"/>
        <v>1341014.5</v>
      </c>
      <c r="Z54" s="137">
        <f t="shared" si="51"/>
        <v>1470905.5</v>
      </c>
      <c r="AA54" s="137">
        <f t="shared" si="51"/>
        <v>1614321.5</v>
      </c>
    </row>
    <row r="55" spans="1:15" s="16" customFormat="1" ht="12.75">
      <c r="A55" s="164"/>
      <c r="B55" s="702"/>
      <c r="C55" s="702"/>
      <c r="D55" s="702"/>
      <c r="E55" s="702"/>
      <c r="F55" s="702"/>
      <c r="G55" s="702"/>
      <c r="H55" s="702"/>
      <c r="I55" s="702"/>
      <c r="J55" s="702"/>
      <c r="K55" s="702"/>
      <c r="L55" s="702"/>
      <c r="M55" s="702"/>
      <c r="N55" s="702"/>
      <c r="O55" s="703"/>
    </row>
    <row r="56" spans="1:27" s="535" customFormat="1" ht="15">
      <c r="A56" s="676" t="s">
        <v>29</v>
      </c>
      <c r="B56" s="666">
        <f aca="true" t="shared" si="52" ref="B56:M56">SUM(B20,B37,B54,B24)</f>
        <v>1024217.5</v>
      </c>
      <c r="C56" s="666">
        <f t="shared" si="52"/>
        <v>273163.5</v>
      </c>
      <c r="D56" s="666">
        <f t="shared" si="52"/>
        <v>270312.5</v>
      </c>
      <c r="E56" s="666">
        <f t="shared" si="52"/>
        <v>269938.5</v>
      </c>
      <c r="F56" s="666">
        <f t="shared" si="52"/>
        <v>290419.5</v>
      </c>
      <c r="G56" s="666">
        <f t="shared" si="52"/>
        <v>283471.5</v>
      </c>
      <c r="H56" s="666">
        <f t="shared" si="52"/>
        <v>297678.5</v>
      </c>
      <c r="I56" s="666">
        <f t="shared" si="52"/>
        <v>296953.5</v>
      </c>
      <c r="J56" s="666">
        <f t="shared" si="52"/>
        <v>297073.5</v>
      </c>
      <c r="K56" s="666">
        <f t="shared" si="52"/>
        <v>287631</v>
      </c>
      <c r="L56" s="666">
        <f t="shared" si="52"/>
        <v>287411</v>
      </c>
      <c r="M56" s="666">
        <f t="shared" si="52"/>
        <v>299516</v>
      </c>
      <c r="N56" s="666">
        <f>SUM(N54,N37,N24,N20)</f>
        <v>4178006.5</v>
      </c>
      <c r="O56" s="677"/>
      <c r="P56" s="666">
        <f aca="true" t="shared" si="53" ref="P56:AA56">P24+P20+P37+P54</f>
        <v>809317.5</v>
      </c>
      <c r="Q56" s="666">
        <f t="shared" si="53"/>
        <v>1082481</v>
      </c>
      <c r="R56" s="666">
        <f t="shared" si="53"/>
        <v>1352793.5</v>
      </c>
      <c r="S56" s="666">
        <f t="shared" si="53"/>
        <v>1622732</v>
      </c>
      <c r="T56" s="666">
        <f t="shared" si="53"/>
        <v>1913151.5</v>
      </c>
      <c r="U56" s="666">
        <f t="shared" si="53"/>
        <v>2196623</v>
      </c>
      <c r="V56" s="666">
        <f t="shared" si="53"/>
        <v>2494301.5</v>
      </c>
      <c r="W56" s="666">
        <f t="shared" si="53"/>
        <v>2791255</v>
      </c>
      <c r="X56" s="666">
        <f t="shared" si="53"/>
        <v>3088328.5</v>
      </c>
      <c r="Y56" s="666">
        <f t="shared" si="53"/>
        <v>3385959.5</v>
      </c>
      <c r="Z56" s="666">
        <f t="shared" si="53"/>
        <v>3663370.5</v>
      </c>
      <c r="AA56" s="666">
        <f t="shared" si="53"/>
        <v>3963106.5</v>
      </c>
    </row>
  </sheetData>
  <sheetProtection/>
  <printOptions/>
  <pageMargins left="0.75" right="0.75" top="1" bottom="1" header="0.5" footer="0.5"/>
  <pageSetup horizontalDpi="600" verticalDpi="600" orientation="landscape" paperSize="5" scale="66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43"/>
  <sheetViews>
    <sheetView tabSelected="1" zoomScaleSheetLayoutView="100" zoomScalePageLayoutView="0" workbookViewId="0" topLeftCell="A72">
      <selection activeCell="E95" sqref="E95"/>
    </sheetView>
  </sheetViews>
  <sheetFormatPr defaultColWidth="7.140625" defaultRowHeight="12.75"/>
  <cols>
    <col min="1" max="1" width="3.28125" style="53" customWidth="1"/>
    <col min="2" max="2" width="37.28125" style="93" bestFit="1" customWidth="1"/>
    <col min="3" max="3" width="15.7109375" style="53" customWidth="1"/>
    <col min="4" max="4" width="15.140625" style="477" customWidth="1"/>
    <col min="5" max="5" width="13.7109375" style="147" customWidth="1"/>
    <col min="6" max="7" width="13.7109375" style="30" customWidth="1"/>
    <col min="8" max="8" width="40.7109375" style="30" customWidth="1"/>
    <col min="9" max="9" width="1.8515625" style="50" customWidth="1"/>
    <col min="10" max="10" width="37.28125" style="93" bestFit="1" customWidth="1"/>
    <col min="11" max="11" width="13.7109375" style="147" customWidth="1"/>
    <col min="12" max="13" width="13.7109375" style="30" customWidth="1"/>
    <col min="14" max="14" width="40.7109375" style="30" customWidth="1"/>
    <col min="15" max="15" width="13.00390625" style="50" customWidth="1"/>
    <col min="16" max="16" width="3.28125" style="50" customWidth="1"/>
    <col min="17" max="17" width="25.28125" style="50" customWidth="1"/>
    <col min="18" max="18" width="10.28125" style="50" hidden="1" customWidth="1"/>
    <col min="19" max="19" width="11.28125" style="50" hidden="1" customWidth="1"/>
    <col min="20" max="20" width="12.421875" style="50" hidden="1" customWidth="1"/>
    <col min="21" max="22" width="11.00390625" style="50" customWidth="1"/>
    <col min="23" max="16384" width="7.140625" style="1" customWidth="1"/>
  </cols>
  <sheetData>
    <row r="1" spans="2:20" ht="12.75">
      <c r="B1" s="93" t="s">
        <v>69</v>
      </c>
      <c r="J1" s="93" t="s">
        <v>69</v>
      </c>
      <c r="R1" s="90"/>
      <c r="S1" s="90"/>
      <c r="T1" s="90"/>
    </row>
    <row r="2" spans="2:20" ht="12.75">
      <c r="B2" s="93" t="s">
        <v>109</v>
      </c>
      <c r="J2" s="93" t="s">
        <v>109</v>
      </c>
      <c r="R2" s="90"/>
      <c r="S2" s="90"/>
      <c r="T2" s="90"/>
    </row>
    <row r="3" spans="2:20" ht="12.75">
      <c r="B3" s="94" t="s">
        <v>135</v>
      </c>
      <c r="C3" s="91"/>
      <c r="J3" s="94" t="s">
        <v>135</v>
      </c>
      <c r="Q3" s="99"/>
      <c r="R3" s="90"/>
      <c r="S3" s="90"/>
      <c r="T3" s="90"/>
    </row>
    <row r="4" spans="2:22" ht="12.75">
      <c r="B4" s="94"/>
      <c r="C4" s="91"/>
      <c r="J4" s="94"/>
      <c r="K4" s="707"/>
      <c r="L4" s="707"/>
      <c r="M4" s="707"/>
      <c r="N4" s="707"/>
      <c r="O4" s="707"/>
      <c r="R4" s="708"/>
      <c r="S4" s="708"/>
      <c r="T4" s="708"/>
      <c r="U4" s="708"/>
      <c r="V4" s="708"/>
    </row>
    <row r="5" spans="1:22" s="454" customFormat="1" ht="13.5">
      <c r="A5" s="451"/>
      <c r="B5" s="471" t="s">
        <v>193</v>
      </c>
      <c r="C5" s="456" t="s">
        <v>131</v>
      </c>
      <c r="D5" s="478" t="s">
        <v>433</v>
      </c>
      <c r="E5" s="455" t="s">
        <v>388</v>
      </c>
      <c r="F5" s="456" t="s">
        <v>389</v>
      </c>
      <c r="G5" s="456" t="s">
        <v>131</v>
      </c>
      <c r="H5" s="456" t="s">
        <v>130</v>
      </c>
      <c r="I5" s="464"/>
      <c r="J5" s="471" t="s">
        <v>193</v>
      </c>
      <c r="K5" s="455" t="s">
        <v>294</v>
      </c>
      <c r="L5" s="456" t="s">
        <v>389</v>
      </c>
      <c r="M5" s="456" t="s">
        <v>131</v>
      </c>
      <c r="N5" s="456" t="s">
        <v>130</v>
      </c>
      <c r="O5" s="464"/>
      <c r="P5" s="464"/>
      <c r="Q5" s="472"/>
      <c r="R5" s="465"/>
      <c r="S5" s="465"/>
      <c r="T5" s="465"/>
      <c r="U5" s="464"/>
      <c r="V5" s="464"/>
    </row>
    <row r="6" spans="1:22" s="179" customFormat="1" ht="13.5">
      <c r="A6" s="175"/>
      <c r="B6" s="467" t="s">
        <v>106</v>
      </c>
      <c r="C6" s="467">
        <f>F6-D6</f>
        <v>-9911.220000000001</v>
      </c>
      <c r="D6" s="484">
        <v>24911.22</v>
      </c>
      <c r="E6" s="447">
        <f>'[4]Expenses'!$N6</f>
        <v>17310.19</v>
      </c>
      <c r="F6" s="448">
        <f>Development!N26</f>
        <v>15000</v>
      </c>
      <c r="G6" s="449">
        <f aca="true" t="shared" si="0" ref="G6:G18">F6-E6</f>
        <v>-2310.1899999999987</v>
      </c>
      <c r="H6" s="181" t="s">
        <v>438</v>
      </c>
      <c r="I6" s="182"/>
      <c r="J6" s="467" t="s">
        <v>106</v>
      </c>
      <c r="K6" s="448">
        <v>24000</v>
      </c>
      <c r="L6" s="448">
        <f>F6</f>
        <v>15000</v>
      </c>
      <c r="M6" s="449">
        <f aca="true" t="shared" si="1" ref="M6:M11">L6-K6</f>
        <v>-9000</v>
      </c>
      <c r="N6" s="181"/>
      <c r="O6" s="186"/>
      <c r="P6" s="186"/>
      <c r="Q6" s="184"/>
      <c r="R6" s="187"/>
      <c r="S6" s="187"/>
      <c r="T6" s="187"/>
      <c r="U6" s="182"/>
      <c r="V6" s="182"/>
    </row>
    <row r="7" spans="1:22" s="179" customFormat="1" ht="13.5">
      <c r="A7" s="175"/>
      <c r="B7" s="468" t="s">
        <v>107</v>
      </c>
      <c r="C7" s="467">
        <f aca="true" t="shared" si="2" ref="C7:C66">F7-D7</f>
        <v>-2448.600000000002</v>
      </c>
      <c r="D7" s="484">
        <v>17448.600000000002</v>
      </c>
      <c r="E7" s="447">
        <f>'[4]Expenses'!$N7</f>
        <v>11145.8</v>
      </c>
      <c r="F7" s="448">
        <f>Development!N27</f>
        <v>15000</v>
      </c>
      <c r="G7" s="449">
        <f t="shared" si="0"/>
        <v>3854.2000000000007</v>
      </c>
      <c r="H7" s="181" t="s">
        <v>437</v>
      </c>
      <c r="I7" s="182"/>
      <c r="J7" s="468" t="s">
        <v>107</v>
      </c>
      <c r="K7" s="448">
        <v>18000</v>
      </c>
      <c r="L7" s="448">
        <f aca="true" t="shared" si="3" ref="L7:L17">F7</f>
        <v>15000</v>
      </c>
      <c r="M7" s="449">
        <f t="shared" si="1"/>
        <v>-3000</v>
      </c>
      <c r="N7" s="181" t="s">
        <v>421</v>
      </c>
      <c r="O7" s="186"/>
      <c r="P7" s="186"/>
      <c r="Q7" s="188"/>
      <c r="R7" s="187"/>
      <c r="S7" s="187"/>
      <c r="T7" s="187"/>
      <c r="U7" s="182"/>
      <c r="V7" s="182"/>
    </row>
    <row r="8" spans="1:22" s="179" customFormat="1" ht="13.5">
      <c r="A8" s="175"/>
      <c r="B8" s="468" t="s">
        <v>134</v>
      </c>
      <c r="C8" s="467">
        <f t="shared" si="2"/>
        <v>2227.65</v>
      </c>
      <c r="D8" s="484">
        <v>2772.35</v>
      </c>
      <c r="E8" s="447">
        <f>'[4]Expenses'!$N8</f>
        <v>0</v>
      </c>
      <c r="F8" s="448">
        <f>Development!N28</f>
        <v>5000</v>
      </c>
      <c r="G8" s="449">
        <f t="shared" si="0"/>
        <v>5000</v>
      </c>
      <c r="H8" s="181" t="s">
        <v>422</v>
      </c>
      <c r="I8" s="182"/>
      <c r="J8" s="468" t="s">
        <v>134</v>
      </c>
      <c r="K8" s="448">
        <v>2800</v>
      </c>
      <c r="L8" s="448">
        <f t="shared" si="3"/>
        <v>5000</v>
      </c>
      <c r="M8" s="449">
        <f t="shared" si="1"/>
        <v>2200</v>
      </c>
      <c r="N8" s="181" t="s">
        <v>422</v>
      </c>
      <c r="O8" s="186"/>
      <c r="P8" s="186"/>
      <c r="Q8" s="184"/>
      <c r="R8" s="187"/>
      <c r="S8" s="187"/>
      <c r="T8" s="187"/>
      <c r="U8" s="182"/>
      <c r="V8" s="182"/>
    </row>
    <row r="9" spans="1:22" s="179" customFormat="1" ht="13.5">
      <c r="A9" s="175"/>
      <c r="B9" s="468" t="s">
        <v>243</v>
      </c>
      <c r="C9" s="467">
        <f t="shared" si="2"/>
        <v>-1025.6599999999999</v>
      </c>
      <c r="D9" s="484">
        <v>6025.66</v>
      </c>
      <c r="E9" s="447">
        <f>'[4]Expenses'!$N9</f>
        <v>0</v>
      </c>
      <c r="F9" s="448">
        <f>Development!N29</f>
        <v>5000</v>
      </c>
      <c r="G9" s="449">
        <f>F9-E9</f>
        <v>5000</v>
      </c>
      <c r="H9" s="181" t="s">
        <v>481</v>
      </c>
      <c r="I9" s="182"/>
      <c r="J9" s="468" t="s">
        <v>243</v>
      </c>
      <c r="K9" s="448">
        <v>0</v>
      </c>
      <c r="L9" s="448">
        <f t="shared" si="3"/>
        <v>5000</v>
      </c>
      <c r="M9" s="449">
        <f t="shared" si="1"/>
        <v>5000</v>
      </c>
      <c r="N9" s="181" t="s">
        <v>423</v>
      </c>
      <c r="O9" s="186"/>
      <c r="P9" s="186"/>
      <c r="Q9" s="184"/>
      <c r="R9" s="187"/>
      <c r="S9" s="187"/>
      <c r="T9" s="187"/>
      <c r="U9" s="182"/>
      <c r="V9" s="182"/>
    </row>
    <row r="10" spans="1:22" s="179" customFormat="1" ht="13.5">
      <c r="A10" s="175"/>
      <c r="B10" s="468" t="s">
        <v>187</v>
      </c>
      <c r="C10" s="467">
        <f t="shared" si="2"/>
        <v>-3109.6400000000003</v>
      </c>
      <c r="D10" s="484">
        <v>5109.64</v>
      </c>
      <c r="E10" s="447">
        <f>'[4]Expenses'!$N10</f>
        <v>3439.0099999999998</v>
      </c>
      <c r="F10" s="448">
        <f>Development!N30</f>
        <v>2000</v>
      </c>
      <c r="G10" s="449">
        <f>F10-E10</f>
        <v>-1439.0099999999998</v>
      </c>
      <c r="H10" s="181" t="s">
        <v>482</v>
      </c>
      <c r="I10" s="182"/>
      <c r="J10" s="468" t="s">
        <v>187</v>
      </c>
      <c r="K10" s="448">
        <v>5100</v>
      </c>
      <c r="L10" s="448">
        <f t="shared" si="3"/>
        <v>2000</v>
      </c>
      <c r="M10" s="449">
        <f t="shared" si="1"/>
        <v>-3100</v>
      </c>
      <c r="N10" s="181" t="s">
        <v>424</v>
      </c>
      <c r="O10" s="186"/>
      <c r="P10" s="186"/>
      <c r="Q10" s="184"/>
      <c r="R10" s="187"/>
      <c r="S10" s="187"/>
      <c r="T10" s="187"/>
      <c r="U10" s="182"/>
      <c r="V10" s="182"/>
    </row>
    <row r="11" spans="1:22" s="179" customFormat="1" ht="13.5">
      <c r="A11" s="175"/>
      <c r="B11" s="468" t="s">
        <v>143</v>
      </c>
      <c r="C11" s="467">
        <f t="shared" si="2"/>
        <v>34134.26</v>
      </c>
      <c r="D11" s="484">
        <v>3065.74</v>
      </c>
      <c r="E11" s="447">
        <f>'[4]Expenses'!$N11</f>
        <v>5483.92</v>
      </c>
      <c r="F11" s="448">
        <f>Development!N31</f>
        <v>37200</v>
      </c>
      <c r="G11" s="449">
        <f>F11-E11</f>
        <v>31716.08</v>
      </c>
      <c r="H11" s="181" t="s">
        <v>480</v>
      </c>
      <c r="I11" s="182"/>
      <c r="J11" s="468" t="s">
        <v>143</v>
      </c>
      <c r="K11" s="448">
        <v>3500</v>
      </c>
      <c r="L11" s="448">
        <f t="shared" si="3"/>
        <v>37200</v>
      </c>
      <c r="M11" s="449">
        <f t="shared" si="1"/>
        <v>33700</v>
      </c>
      <c r="N11" s="181" t="s">
        <v>463</v>
      </c>
      <c r="O11" s="186"/>
      <c r="P11" s="186"/>
      <c r="Q11" s="184"/>
      <c r="R11" s="187"/>
      <c r="S11" s="187"/>
      <c r="T11" s="187"/>
      <c r="U11" s="182"/>
      <c r="V11" s="182"/>
    </row>
    <row r="12" spans="1:22" s="179" customFormat="1" ht="13.5">
      <c r="A12" s="175"/>
      <c r="B12" s="468" t="s">
        <v>197</v>
      </c>
      <c r="C12" s="467">
        <f t="shared" si="2"/>
        <v>-879.0699999999997</v>
      </c>
      <c r="D12" s="484">
        <v>5579.07</v>
      </c>
      <c r="E12" s="447">
        <f>'[4]Expenses'!$N12</f>
        <v>3017.7799999999997</v>
      </c>
      <c r="F12" s="448">
        <f>Development!N32</f>
        <v>4700</v>
      </c>
      <c r="G12" s="449">
        <f t="shared" si="0"/>
        <v>1682.2200000000003</v>
      </c>
      <c r="H12" s="181" t="s">
        <v>483</v>
      </c>
      <c r="I12" s="182"/>
      <c r="J12" s="468" t="s">
        <v>197</v>
      </c>
      <c r="K12" s="448">
        <v>4440</v>
      </c>
      <c r="L12" s="448">
        <f t="shared" si="3"/>
        <v>4700</v>
      </c>
      <c r="M12" s="449">
        <f aca="true" t="shared" si="4" ref="M12:M18">L12-K12</f>
        <v>260</v>
      </c>
      <c r="N12" s="181"/>
      <c r="O12" s="186"/>
      <c r="P12" s="186"/>
      <c r="Q12" s="184"/>
      <c r="R12" s="187"/>
      <c r="S12" s="187"/>
      <c r="T12" s="187"/>
      <c r="U12" s="182"/>
      <c r="V12" s="182"/>
    </row>
    <row r="13" spans="1:22" s="179" customFormat="1" ht="13.5">
      <c r="A13" s="175"/>
      <c r="B13" s="468" t="s">
        <v>144</v>
      </c>
      <c r="C13" s="467">
        <f t="shared" si="2"/>
        <v>-187947.89</v>
      </c>
      <c r="D13" s="484">
        <v>187947.89</v>
      </c>
      <c r="E13" s="447">
        <f>'[4]Expenses'!$N13</f>
        <v>177932</v>
      </c>
      <c r="F13" s="448">
        <f>Development!N33</f>
        <v>0</v>
      </c>
      <c r="G13" s="449">
        <f t="shared" si="0"/>
        <v>-177932</v>
      </c>
      <c r="H13" s="181" t="s">
        <v>479</v>
      </c>
      <c r="I13" s="182"/>
      <c r="J13" s="468" t="s">
        <v>144</v>
      </c>
      <c r="K13" s="448">
        <v>20000</v>
      </c>
      <c r="L13" s="448">
        <f t="shared" si="3"/>
        <v>0</v>
      </c>
      <c r="M13" s="449">
        <f t="shared" si="4"/>
        <v>-20000</v>
      </c>
      <c r="N13" s="181"/>
      <c r="O13" s="186"/>
      <c r="P13" s="186"/>
      <c r="Q13" s="184"/>
      <c r="R13" s="187"/>
      <c r="S13" s="187"/>
      <c r="T13" s="187"/>
      <c r="U13" s="182"/>
      <c r="V13" s="182"/>
    </row>
    <row r="14" spans="1:22" s="179" customFormat="1" ht="13.5">
      <c r="A14" s="175"/>
      <c r="B14" s="468" t="s">
        <v>198</v>
      </c>
      <c r="C14" s="467">
        <f t="shared" si="2"/>
        <v>16129.637999999992</v>
      </c>
      <c r="D14" s="484">
        <v>104398.77</v>
      </c>
      <c r="E14" s="447">
        <f>'[4]Expenses'!$N14</f>
        <v>117997.64999999998</v>
      </c>
      <c r="F14" s="448">
        <f>Development!N34</f>
        <v>120528.408</v>
      </c>
      <c r="G14" s="449">
        <f t="shared" si="0"/>
        <v>2530.758000000016</v>
      </c>
      <c r="H14" s="181" t="s">
        <v>436</v>
      </c>
      <c r="I14" s="182"/>
      <c r="J14" s="468" t="s">
        <v>198</v>
      </c>
      <c r="K14" s="448">
        <v>118754.99999999999</v>
      </c>
      <c r="L14" s="448">
        <f t="shared" si="3"/>
        <v>120528.408</v>
      </c>
      <c r="M14" s="449">
        <f t="shared" si="4"/>
        <v>1773.4080000000104</v>
      </c>
      <c r="N14" s="181" t="s">
        <v>425</v>
      </c>
      <c r="O14" s="186"/>
      <c r="P14" s="186"/>
      <c r="Q14" s="188"/>
      <c r="R14" s="187"/>
      <c r="S14" s="187"/>
      <c r="T14" s="187"/>
      <c r="U14" s="182"/>
      <c r="V14" s="182"/>
    </row>
    <row r="15" spans="1:22" s="179" customFormat="1" ht="13.5">
      <c r="A15" s="175"/>
      <c r="B15" s="468" t="s">
        <v>199</v>
      </c>
      <c r="C15" s="467">
        <f t="shared" si="2"/>
        <v>-15.129999999999654</v>
      </c>
      <c r="D15" s="484">
        <v>3895.13</v>
      </c>
      <c r="E15" s="447">
        <f>'[4]Expenses'!$N15</f>
        <v>3902.51</v>
      </c>
      <c r="F15" s="448">
        <f>Development!N35</f>
        <v>3880.0000000000005</v>
      </c>
      <c r="G15" s="449">
        <f t="shared" si="0"/>
        <v>-22.509999999999764</v>
      </c>
      <c r="H15" s="181"/>
      <c r="I15" s="182"/>
      <c r="J15" s="468" t="s">
        <v>199</v>
      </c>
      <c r="K15" s="448">
        <v>3880.0000000000005</v>
      </c>
      <c r="L15" s="448">
        <f t="shared" si="3"/>
        <v>3880.0000000000005</v>
      </c>
      <c r="M15" s="449">
        <f t="shared" si="4"/>
        <v>0</v>
      </c>
      <c r="N15" s="181"/>
      <c r="O15" s="186"/>
      <c r="P15" s="186"/>
      <c r="Q15" s="188"/>
      <c r="R15" s="187"/>
      <c r="S15" s="187"/>
      <c r="T15" s="187"/>
      <c r="U15" s="182"/>
      <c r="V15" s="182"/>
    </row>
    <row r="16" spans="1:22" s="179" customFormat="1" ht="13.5">
      <c r="A16" s="175"/>
      <c r="B16" s="468" t="s">
        <v>200</v>
      </c>
      <c r="C16" s="467">
        <f t="shared" si="2"/>
        <v>1074.7113310000004</v>
      </c>
      <c r="D16" s="484">
        <v>8180.866</v>
      </c>
      <c r="E16" s="447">
        <f>'[4]Expenses'!$N16</f>
        <v>8851.28</v>
      </c>
      <c r="F16" s="448">
        <f>Development!N36</f>
        <v>9255.577331</v>
      </c>
      <c r="G16" s="449">
        <f t="shared" si="0"/>
        <v>404.29733099999976</v>
      </c>
      <c r="H16" s="181"/>
      <c r="I16" s="182"/>
      <c r="J16" s="468" t="s">
        <v>200</v>
      </c>
      <c r="K16" s="448">
        <v>9119.394374999998</v>
      </c>
      <c r="L16" s="448">
        <f t="shared" si="3"/>
        <v>9255.577331</v>
      </c>
      <c r="M16" s="449">
        <f t="shared" si="4"/>
        <v>136.18295600000238</v>
      </c>
      <c r="N16" s="181" t="s">
        <v>425</v>
      </c>
      <c r="O16" s="186"/>
      <c r="P16" s="186"/>
      <c r="Q16" s="188"/>
      <c r="R16" s="187"/>
      <c r="S16" s="187"/>
      <c r="T16" s="187"/>
      <c r="U16" s="182"/>
      <c r="V16" s="182"/>
    </row>
    <row r="17" spans="1:22" s="179" customFormat="1" ht="13.5">
      <c r="A17" s="190"/>
      <c r="B17" s="468" t="s">
        <v>201</v>
      </c>
      <c r="C17" s="467">
        <f t="shared" si="2"/>
        <v>-1500.8163504000004</v>
      </c>
      <c r="D17" s="484">
        <v>13965.1224</v>
      </c>
      <c r="E17" s="447">
        <f>'[4]Expenses'!$N17</f>
        <v>13454.0859</v>
      </c>
      <c r="F17" s="448">
        <f>Development!N37</f>
        <v>12464.3060496</v>
      </c>
      <c r="G17" s="449">
        <f t="shared" si="0"/>
        <v>-989.7798504000002</v>
      </c>
      <c r="H17" s="181"/>
      <c r="I17" s="182"/>
      <c r="J17" s="468" t="s">
        <v>201</v>
      </c>
      <c r="K17" s="448">
        <v>13493.163988799997</v>
      </c>
      <c r="L17" s="448">
        <f t="shared" si="3"/>
        <v>12464.3060496</v>
      </c>
      <c r="M17" s="449">
        <f t="shared" si="4"/>
        <v>-1028.8579391999974</v>
      </c>
      <c r="N17" s="181"/>
      <c r="O17" s="186"/>
      <c r="P17" s="186"/>
      <c r="Q17" s="188"/>
      <c r="R17" s="187"/>
      <c r="S17" s="187"/>
      <c r="T17" s="187"/>
      <c r="U17" s="182"/>
      <c r="V17" s="182"/>
    </row>
    <row r="18" spans="1:22" s="179" customFormat="1" ht="13.5">
      <c r="A18" s="191"/>
      <c r="B18" s="473" t="s">
        <v>273</v>
      </c>
      <c r="C18" s="467">
        <f t="shared" si="2"/>
        <v>-153271.76701939997</v>
      </c>
      <c r="D18" s="484">
        <v>383300.0584</v>
      </c>
      <c r="E18" s="447">
        <f>SUM(E6:E17)</f>
        <v>362534.2259</v>
      </c>
      <c r="F18" s="448">
        <f>SUM(F6:F17)</f>
        <v>230028.2913806</v>
      </c>
      <c r="G18" s="449">
        <f t="shared" si="0"/>
        <v>-132505.9345194</v>
      </c>
      <c r="H18" s="181"/>
      <c r="I18" s="182"/>
      <c r="J18" s="473" t="s">
        <v>273</v>
      </c>
      <c r="K18" s="447">
        <f>SUM(K6:K17)</f>
        <v>223087.5583638</v>
      </c>
      <c r="L18" s="447">
        <f>SUM(L6:L17)</f>
        <v>230028.2913806</v>
      </c>
      <c r="M18" s="449">
        <f t="shared" si="4"/>
        <v>6940.733016800019</v>
      </c>
      <c r="N18" s="181"/>
      <c r="O18" s="186"/>
      <c r="P18" s="186"/>
      <c r="Q18" s="188"/>
      <c r="R18" s="187"/>
      <c r="S18" s="187"/>
      <c r="T18" s="187"/>
      <c r="U18" s="182"/>
      <c r="V18" s="182"/>
    </row>
    <row r="19" spans="1:22" s="454" customFormat="1" ht="13.5">
      <c r="A19" s="463"/>
      <c r="B19" s="471" t="s">
        <v>93</v>
      </c>
      <c r="C19" s="456" t="s">
        <v>131</v>
      </c>
      <c r="D19" s="478" t="s">
        <v>433</v>
      </c>
      <c r="E19" s="455" t="str">
        <f>E5</f>
        <v>Actutal 19-20</v>
      </c>
      <c r="F19" s="456" t="str">
        <f>F5</f>
        <v>Budget 20-21</v>
      </c>
      <c r="G19" s="456" t="s">
        <v>131</v>
      </c>
      <c r="H19" s="456" t="s">
        <v>130</v>
      </c>
      <c r="I19" s="461"/>
      <c r="J19" s="471" t="s">
        <v>93</v>
      </c>
      <c r="K19" s="455" t="s">
        <v>294</v>
      </c>
      <c r="L19" s="456" t="str">
        <f>L5</f>
        <v>Budget 20-21</v>
      </c>
      <c r="M19" s="456" t="s">
        <v>131</v>
      </c>
      <c r="N19" s="456" t="s">
        <v>130</v>
      </c>
      <c r="O19" s="462"/>
      <c r="P19" s="462"/>
      <c r="Q19" s="451"/>
      <c r="R19" s="457"/>
      <c r="S19" s="457"/>
      <c r="T19" s="457"/>
      <c r="U19" s="461"/>
      <c r="V19" s="461"/>
    </row>
    <row r="20" spans="1:22" s="179" customFormat="1" ht="13.5">
      <c r="A20" s="190"/>
      <c r="B20" s="192" t="s">
        <v>26</v>
      </c>
      <c r="C20" s="467">
        <f t="shared" si="2"/>
        <v>-4.600000000000136</v>
      </c>
      <c r="D20" s="484">
        <v>1254.6000000000001</v>
      </c>
      <c r="E20" s="447">
        <f>'[4]Expenses'!$N20</f>
        <v>1281.84</v>
      </c>
      <c r="F20" s="448">
        <f>Expense!N20</f>
        <v>1250</v>
      </c>
      <c r="G20" s="449">
        <f>F20-E20</f>
        <v>-31.839999999999918</v>
      </c>
      <c r="H20" s="181"/>
      <c r="I20" s="182"/>
      <c r="J20" s="192" t="s">
        <v>26</v>
      </c>
      <c r="K20" s="447">
        <v>1300</v>
      </c>
      <c r="L20" s="448">
        <f>F20</f>
        <v>1250</v>
      </c>
      <c r="M20" s="449">
        <f>L20-K20</f>
        <v>-50</v>
      </c>
      <c r="N20" s="181"/>
      <c r="O20" s="186"/>
      <c r="P20" s="186"/>
      <c r="Q20" s="188"/>
      <c r="R20" s="187"/>
      <c r="S20" s="187"/>
      <c r="T20" s="187"/>
      <c r="U20" s="182"/>
      <c r="V20" s="182"/>
    </row>
    <row r="21" spans="1:22" s="179" customFormat="1" ht="13.5">
      <c r="A21" s="190"/>
      <c r="B21" s="194" t="s">
        <v>36</v>
      </c>
      <c r="C21" s="467">
        <f t="shared" si="2"/>
        <v>-1379.7799999999997</v>
      </c>
      <c r="D21" s="484">
        <v>3179.7799999999997</v>
      </c>
      <c r="E21" s="447">
        <f>'[4]Expenses'!$N21</f>
        <v>1815.5300000000002</v>
      </c>
      <c r="F21" s="448">
        <f>Expense!N21</f>
        <v>1800</v>
      </c>
      <c r="G21" s="449">
        <f aca="true" t="shared" si="5" ref="G21:G45">F21-E21</f>
        <v>-15.5300000000002</v>
      </c>
      <c r="H21" s="181" t="s">
        <v>444</v>
      </c>
      <c r="I21" s="182"/>
      <c r="J21" s="194" t="s">
        <v>36</v>
      </c>
      <c r="K21" s="447">
        <v>2100</v>
      </c>
      <c r="L21" s="448">
        <f aca="true" t="shared" si="6" ref="L21:L45">F21</f>
        <v>1800</v>
      </c>
      <c r="M21" s="449">
        <f aca="true" t="shared" si="7" ref="M21:M45">L21-K21</f>
        <v>-300</v>
      </c>
      <c r="N21" s="181"/>
      <c r="O21" s="176"/>
      <c r="P21" s="177"/>
      <c r="Q21" s="188"/>
      <c r="R21" s="187"/>
      <c r="S21" s="187"/>
      <c r="T21" s="187"/>
      <c r="U21" s="182"/>
      <c r="V21" s="182"/>
    </row>
    <row r="22" spans="1:22" s="179" customFormat="1" ht="13.5">
      <c r="A22" s="190"/>
      <c r="B22" s="192" t="s">
        <v>40</v>
      </c>
      <c r="C22" s="467">
        <f t="shared" si="2"/>
        <v>61.38000000000011</v>
      </c>
      <c r="D22" s="484">
        <v>1258.62</v>
      </c>
      <c r="E22" s="447">
        <f>'[4]Expenses'!$N22</f>
        <v>1225.06</v>
      </c>
      <c r="F22" s="448">
        <f>Expense!N22</f>
        <v>1320</v>
      </c>
      <c r="G22" s="449">
        <f t="shared" si="5"/>
        <v>94.94000000000005</v>
      </c>
      <c r="H22" s="181"/>
      <c r="I22" s="182"/>
      <c r="J22" s="192" t="s">
        <v>40</v>
      </c>
      <c r="K22" s="447">
        <v>1160</v>
      </c>
      <c r="L22" s="448">
        <f t="shared" si="6"/>
        <v>1320</v>
      </c>
      <c r="M22" s="449">
        <f t="shared" si="7"/>
        <v>160</v>
      </c>
      <c r="N22" s="181"/>
      <c r="O22" s="186"/>
      <c r="P22" s="186"/>
      <c r="Q22" s="188"/>
      <c r="R22" s="187"/>
      <c r="S22" s="187"/>
      <c r="T22" s="187"/>
      <c r="U22" s="182"/>
      <c r="V22" s="182"/>
    </row>
    <row r="23" spans="1:22" s="179" customFormat="1" ht="13.5">
      <c r="A23" s="195"/>
      <c r="B23" s="192" t="s">
        <v>25</v>
      </c>
      <c r="C23" s="467">
        <f t="shared" si="2"/>
        <v>4080</v>
      </c>
      <c r="D23" s="484">
        <v>0</v>
      </c>
      <c r="E23" s="476">
        <v>0</v>
      </c>
      <c r="F23" s="448">
        <f>Expense!N23</f>
        <v>4080</v>
      </c>
      <c r="G23" s="449">
        <f t="shared" si="5"/>
        <v>4080</v>
      </c>
      <c r="H23" s="181" t="s">
        <v>439</v>
      </c>
      <c r="I23" s="182"/>
      <c r="J23" s="192" t="s">
        <v>25</v>
      </c>
      <c r="K23" s="494">
        <v>4100</v>
      </c>
      <c r="L23" s="448">
        <f t="shared" si="6"/>
        <v>4080</v>
      </c>
      <c r="M23" s="449">
        <f t="shared" si="7"/>
        <v>-20</v>
      </c>
      <c r="N23" s="181"/>
      <c r="O23" s="186"/>
      <c r="P23" s="186"/>
      <c r="Q23" s="188"/>
      <c r="R23" s="187"/>
      <c r="S23" s="187"/>
      <c r="T23" s="187"/>
      <c r="U23" s="182"/>
      <c r="V23" s="182"/>
    </row>
    <row r="24" spans="1:22" s="179" customFormat="1" ht="13.5">
      <c r="A24" s="191"/>
      <c r="B24" s="192" t="s">
        <v>41</v>
      </c>
      <c r="C24" s="467">
        <f t="shared" si="2"/>
        <v>-228.6200000000008</v>
      </c>
      <c r="D24" s="484">
        <v>5428.620000000001</v>
      </c>
      <c r="E24" s="447">
        <f>'[4]Expenses'!$N23</f>
        <v>5257.12</v>
      </c>
      <c r="F24" s="448">
        <f>Expense!N24</f>
        <v>5200</v>
      </c>
      <c r="G24" s="449">
        <f t="shared" si="5"/>
        <v>-57.11999999999989</v>
      </c>
      <c r="H24" s="181"/>
      <c r="I24" s="182"/>
      <c r="J24" s="192" t="s">
        <v>41</v>
      </c>
      <c r="K24" s="447">
        <v>5784.91</v>
      </c>
      <c r="L24" s="448">
        <f t="shared" si="6"/>
        <v>5200</v>
      </c>
      <c r="M24" s="449">
        <f t="shared" si="7"/>
        <v>-584.9099999999999</v>
      </c>
      <c r="N24" s="181"/>
      <c r="O24" s="186"/>
      <c r="P24" s="186"/>
      <c r="Q24" s="188"/>
      <c r="R24" s="187"/>
      <c r="S24" s="187"/>
      <c r="T24" s="187"/>
      <c r="U24" s="182"/>
      <c r="V24" s="182"/>
    </row>
    <row r="25" spans="1:22" s="179" customFormat="1" ht="13.5">
      <c r="A25" s="191"/>
      <c r="B25" s="192" t="s">
        <v>42</v>
      </c>
      <c r="C25" s="467">
        <f t="shared" si="2"/>
        <v>-2245.229999999999</v>
      </c>
      <c r="D25" s="484">
        <v>3245.229999999999</v>
      </c>
      <c r="E25" s="447">
        <f>'[4]Expenses'!$N24</f>
        <v>535.96</v>
      </c>
      <c r="F25" s="448">
        <f>Expense!N25</f>
        <v>1000</v>
      </c>
      <c r="G25" s="449">
        <f t="shared" si="5"/>
        <v>464.03999999999996</v>
      </c>
      <c r="H25" s="181" t="s">
        <v>445</v>
      </c>
      <c r="I25" s="182"/>
      <c r="J25" s="192" t="s">
        <v>42</v>
      </c>
      <c r="K25" s="447">
        <v>4600</v>
      </c>
      <c r="L25" s="448">
        <f t="shared" si="6"/>
        <v>1000</v>
      </c>
      <c r="M25" s="449">
        <f t="shared" si="7"/>
        <v>-3600</v>
      </c>
      <c r="N25" s="181"/>
      <c r="O25" s="186"/>
      <c r="P25" s="186"/>
      <c r="Q25" s="188"/>
      <c r="R25" s="187"/>
      <c r="S25" s="187"/>
      <c r="T25" s="187"/>
      <c r="U25" s="182"/>
      <c r="V25" s="182"/>
    </row>
    <row r="26" spans="1:22" s="179" customFormat="1" ht="13.5">
      <c r="A26" s="191"/>
      <c r="B26" s="192" t="s">
        <v>112</v>
      </c>
      <c r="C26" s="467">
        <f t="shared" si="2"/>
        <v>-1743.5</v>
      </c>
      <c r="D26" s="484">
        <v>23168.5</v>
      </c>
      <c r="E26" s="447">
        <f>'[4]Expenses'!$N25</f>
        <v>19730.47</v>
      </c>
      <c r="F26" s="448">
        <f>Expense!N26</f>
        <v>21425</v>
      </c>
      <c r="G26" s="449">
        <f t="shared" si="5"/>
        <v>1694.5299999999988</v>
      </c>
      <c r="H26" s="181" t="s">
        <v>478</v>
      </c>
      <c r="I26" s="182"/>
      <c r="J26" s="192" t="s">
        <v>112</v>
      </c>
      <c r="K26" s="447">
        <v>20214</v>
      </c>
      <c r="L26" s="448">
        <f t="shared" si="6"/>
        <v>21425</v>
      </c>
      <c r="M26" s="449">
        <f t="shared" si="7"/>
        <v>1211</v>
      </c>
      <c r="N26" s="181"/>
      <c r="O26" s="186"/>
      <c r="P26" s="186"/>
      <c r="Q26" s="188"/>
      <c r="R26" s="187"/>
      <c r="S26" s="187"/>
      <c r="T26" s="187"/>
      <c r="U26" s="182"/>
      <c r="V26" s="182"/>
    </row>
    <row r="27" spans="1:22" s="179" customFormat="1" ht="13.5">
      <c r="A27" s="191"/>
      <c r="B27" s="194" t="s">
        <v>43</v>
      </c>
      <c r="C27" s="467">
        <f t="shared" si="2"/>
        <v>3169.25</v>
      </c>
      <c r="D27" s="484">
        <v>10010.75</v>
      </c>
      <c r="E27" s="447">
        <f>'[4]Expenses'!$N26</f>
        <v>11618</v>
      </c>
      <c r="F27" s="448">
        <f>Expense!N27</f>
        <v>13180</v>
      </c>
      <c r="G27" s="449">
        <f t="shared" si="5"/>
        <v>1562</v>
      </c>
      <c r="H27" s="181"/>
      <c r="I27" s="182"/>
      <c r="J27" s="194" t="s">
        <v>43</v>
      </c>
      <c r="K27" s="447">
        <v>10080</v>
      </c>
      <c r="L27" s="448">
        <f t="shared" si="6"/>
        <v>13180</v>
      </c>
      <c r="M27" s="449">
        <f t="shared" si="7"/>
        <v>3100</v>
      </c>
      <c r="N27" s="181"/>
      <c r="O27" s="186"/>
      <c r="P27" s="186"/>
      <c r="Q27" s="188"/>
      <c r="R27" s="187"/>
      <c r="S27" s="187"/>
      <c r="T27" s="187"/>
      <c r="U27" s="182"/>
      <c r="V27" s="182"/>
    </row>
    <row r="28" spans="1:22" s="179" customFormat="1" ht="13.5">
      <c r="A28" s="191"/>
      <c r="B28" s="194" t="s">
        <v>45</v>
      </c>
      <c r="C28" s="467">
        <f t="shared" si="2"/>
        <v>2850.76</v>
      </c>
      <c r="D28" s="484">
        <v>3749.24</v>
      </c>
      <c r="E28" s="447">
        <f>'[4]Expenses'!$N27</f>
        <v>3142.0399999999995</v>
      </c>
      <c r="F28" s="448">
        <f>Expense!N28</f>
        <v>6600</v>
      </c>
      <c r="G28" s="449">
        <f t="shared" si="5"/>
        <v>3457.9600000000005</v>
      </c>
      <c r="H28" s="181" t="s">
        <v>446</v>
      </c>
      <c r="I28" s="182"/>
      <c r="J28" s="194" t="s">
        <v>45</v>
      </c>
      <c r="K28" s="447">
        <v>3300</v>
      </c>
      <c r="L28" s="448">
        <f t="shared" si="6"/>
        <v>6600</v>
      </c>
      <c r="M28" s="449">
        <f t="shared" si="7"/>
        <v>3300</v>
      </c>
      <c r="N28" s="181"/>
      <c r="O28" s="186"/>
      <c r="P28" s="186"/>
      <c r="Q28" s="188"/>
      <c r="R28" s="187"/>
      <c r="S28" s="187"/>
      <c r="T28" s="187"/>
      <c r="U28" s="182"/>
      <c r="V28" s="182"/>
    </row>
    <row r="29" spans="1:22" s="179" customFormat="1" ht="13.5">
      <c r="A29" s="191"/>
      <c r="B29" s="194" t="s">
        <v>47</v>
      </c>
      <c r="C29" s="467">
        <f t="shared" si="2"/>
        <v>460</v>
      </c>
      <c r="D29" s="484">
        <v>1055</v>
      </c>
      <c r="E29" s="447">
        <f>'[4]Expenses'!$N28</f>
        <v>1378.64</v>
      </c>
      <c r="F29" s="448">
        <f>Expense!N29</f>
        <v>1515</v>
      </c>
      <c r="G29" s="449">
        <f t="shared" si="5"/>
        <v>136.3599999999999</v>
      </c>
      <c r="H29" s="181" t="s">
        <v>447</v>
      </c>
      <c r="I29" s="182"/>
      <c r="J29" s="194" t="s">
        <v>47</v>
      </c>
      <c r="K29" s="447">
        <v>1080</v>
      </c>
      <c r="L29" s="448">
        <f t="shared" si="6"/>
        <v>1515</v>
      </c>
      <c r="M29" s="449">
        <f t="shared" si="7"/>
        <v>435</v>
      </c>
      <c r="N29" s="181"/>
      <c r="O29" s="186"/>
      <c r="P29" s="186"/>
      <c r="Q29" s="188"/>
      <c r="R29" s="187"/>
      <c r="S29" s="187"/>
      <c r="T29" s="187"/>
      <c r="U29" s="182"/>
      <c r="V29" s="182"/>
    </row>
    <row r="30" spans="1:22" s="179" customFormat="1" ht="13.5">
      <c r="A30" s="191"/>
      <c r="B30" s="194" t="s">
        <v>46</v>
      </c>
      <c r="C30" s="467">
        <f t="shared" si="2"/>
        <v>-120.47000000000003</v>
      </c>
      <c r="D30" s="484">
        <v>680.47</v>
      </c>
      <c r="E30" s="447">
        <f>'[4]Expenses'!$N29</f>
        <v>560</v>
      </c>
      <c r="F30" s="448">
        <f>Expense!N30</f>
        <v>560</v>
      </c>
      <c r="G30" s="449">
        <f t="shared" si="5"/>
        <v>0</v>
      </c>
      <c r="H30" s="181" t="s">
        <v>448</v>
      </c>
      <c r="I30" s="182"/>
      <c r="J30" s="194" t="s">
        <v>46</v>
      </c>
      <c r="K30" s="447">
        <v>980</v>
      </c>
      <c r="L30" s="448">
        <f t="shared" si="6"/>
        <v>560</v>
      </c>
      <c r="M30" s="449">
        <f t="shared" si="7"/>
        <v>-420</v>
      </c>
      <c r="N30" s="181"/>
      <c r="O30" s="186"/>
      <c r="P30" s="186"/>
      <c r="Q30" s="188"/>
      <c r="R30" s="187"/>
      <c r="S30" s="187"/>
      <c r="T30" s="187"/>
      <c r="U30" s="182"/>
      <c r="V30" s="182"/>
    </row>
    <row r="31" spans="1:22" s="179" customFormat="1" ht="13.5">
      <c r="A31" s="191"/>
      <c r="B31" s="194" t="s">
        <v>50</v>
      </c>
      <c r="C31" s="467">
        <f t="shared" si="2"/>
        <v>-56.66000000000008</v>
      </c>
      <c r="D31" s="484">
        <v>556.6600000000001</v>
      </c>
      <c r="E31" s="447">
        <f>'[4]Expenses'!$N30</f>
        <v>390.58000000000004</v>
      </c>
      <c r="F31" s="448">
        <f>Expense!N31</f>
        <v>500</v>
      </c>
      <c r="G31" s="449">
        <f t="shared" si="5"/>
        <v>109.41999999999996</v>
      </c>
      <c r="H31" s="181"/>
      <c r="I31" s="182"/>
      <c r="J31" s="194" t="s">
        <v>50</v>
      </c>
      <c r="K31" s="447">
        <v>520</v>
      </c>
      <c r="L31" s="448">
        <f t="shared" si="6"/>
        <v>500</v>
      </c>
      <c r="M31" s="449">
        <f t="shared" si="7"/>
        <v>-20</v>
      </c>
      <c r="N31" s="181"/>
      <c r="O31" s="176"/>
      <c r="P31" s="177"/>
      <c r="Q31" s="188"/>
      <c r="R31" s="187"/>
      <c r="S31" s="187"/>
      <c r="T31" s="187"/>
      <c r="U31" s="182"/>
      <c r="V31" s="182"/>
    </row>
    <row r="32" spans="1:22" s="179" customFormat="1" ht="13.5">
      <c r="A32" s="191"/>
      <c r="B32" s="194" t="s">
        <v>51</v>
      </c>
      <c r="C32" s="467">
        <f t="shared" si="2"/>
        <v>657.4200000000001</v>
      </c>
      <c r="D32" s="484">
        <v>12542.58</v>
      </c>
      <c r="E32" s="447">
        <f>'[4]Expenses'!$N31</f>
        <v>9589.78</v>
      </c>
      <c r="F32" s="448">
        <f>Expense!N32</f>
        <v>13200</v>
      </c>
      <c r="G32" s="449">
        <f t="shared" si="5"/>
        <v>3610.2199999999993</v>
      </c>
      <c r="H32" s="181" t="s">
        <v>449</v>
      </c>
      <c r="I32" s="182"/>
      <c r="J32" s="194" t="s">
        <v>51</v>
      </c>
      <c r="K32" s="447">
        <v>12600</v>
      </c>
      <c r="L32" s="448">
        <f t="shared" si="6"/>
        <v>13200</v>
      </c>
      <c r="M32" s="449">
        <f t="shared" si="7"/>
        <v>600</v>
      </c>
      <c r="N32" s="181"/>
      <c r="O32" s="185"/>
      <c r="P32" s="185"/>
      <c r="Q32" s="188"/>
      <c r="R32" s="187"/>
      <c r="S32" s="187"/>
      <c r="T32" s="187"/>
      <c r="U32" s="182"/>
      <c r="V32" s="182"/>
    </row>
    <row r="33" spans="1:22" s="179" customFormat="1" ht="13.5">
      <c r="A33" s="191"/>
      <c r="B33" s="194" t="s">
        <v>37</v>
      </c>
      <c r="C33" s="467">
        <f t="shared" si="2"/>
        <v>-2216.960000000001</v>
      </c>
      <c r="D33" s="484">
        <v>7656.960000000001</v>
      </c>
      <c r="E33" s="447">
        <f>'[4]Expenses'!$N32</f>
        <v>8535.75</v>
      </c>
      <c r="F33" s="448">
        <f>Expense!N33</f>
        <v>5440</v>
      </c>
      <c r="G33" s="449">
        <f t="shared" si="5"/>
        <v>-3095.75</v>
      </c>
      <c r="H33" s="181"/>
      <c r="I33" s="182"/>
      <c r="J33" s="194" t="s">
        <v>37</v>
      </c>
      <c r="K33" s="447">
        <v>11600</v>
      </c>
      <c r="L33" s="448">
        <f t="shared" si="6"/>
        <v>5440</v>
      </c>
      <c r="M33" s="449">
        <f t="shared" si="7"/>
        <v>-6160</v>
      </c>
      <c r="N33" s="181"/>
      <c r="O33" s="185"/>
      <c r="P33" s="185"/>
      <c r="Q33" s="188"/>
      <c r="R33" s="187"/>
      <c r="S33" s="187"/>
      <c r="T33" s="187"/>
      <c r="U33" s="182"/>
      <c r="V33" s="182"/>
    </row>
    <row r="34" spans="1:22" s="179" customFormat="1" ht="13.5">
      <c r="A34" s="191"/>
      <c r="B34" s="194" t="s">
        <v>38</v>
      </c>
      <c r="C34" s="467">
        <f t="shared" si="2"/>
        <v>-216.91</v>
      </c>
      <c r="D34" s="484">
        <v>216.91</v>
      </c>
      <c r="E34" s="447">
        <f>'[4]Expenses'!$N33</f>
        <v>158.09</v>
      </c>
      <c r="F34" s="448">
        <f>Expense!N34</f>
        <v>0</v>
      </c>
      <c r="G34" s="449">
        <f t="shared" si="5"/>
        <v>-158.09</v>
      </c>
      <c r="H34" s="181"/>
      <c r="I34" s="182"/>
      <c r="J34" s="194" t="s">
        <v>38</v>
      </c>
      <c r="K34" s="447">
        <v>0</v>
      </c>
      <c r="L34" s="448">
        <f t="shared" si="6"/>
        <v>0</v>
      </c>
      <c r="M34" s="449">
        <f t="shared" si="7"/>
        <v>0</v>
      </c>
      <c r="N34" s="181"/>
      <c r="O34" s="185"/>
      <c r="P34" s="185"/>
      <c r="Q34" s="188"/>
      <c r="R34" s="187"/>
      <c r="S34" s="187"/>
      <c r="T34" s="187"/>
      <c r="U34" s="182"/>
      <c r="V34" s="182"/>
    </row>
    <row r="35" spans="1:22" s="179" customFormat="1" ht="13.5">
      <c r="A35" s="191"/>
      <c r="B35" s="194" t="s">
        <v>185</v>
      </c>
      <c r="C35" s="467">
        <f t="shared" si="2"/>
        <v>266.08000000000175</v>
      </c>
      <c r="D35" s="484">
        <v>37563.92</v>
      </c>
      <c r="E35" s="447">
        <f>'[4]Expenses'!$N34</f>
        <v>37959.00000000001</v>
      </c>
      <c r="F35" s="448">
        <f>Expense!N35</f>
        <v>37830</v>
      </c>
      <c r="G35" s="449">
        <f t="shared" si="5"/>
        <v>-129.00000000000728</v>
      </c>
      <c r="H35" s="181"/>
      <c r="I35" s="182"/>
      <c r="J35" s="194" t="s">
        <v>185</v>
      </c>
      <c r="K35" s="447">
        <v>35100</v>
      </c>
      <c r="L35" s="448">
        <f t="shared" si="6"/>
        <v>37830</v>
      </c>
      <c r="M35" s="449">
        <f t="shared" si="7"/>
        <v>2730</v>
      </c>
      <c r="N35" s="181"/>
      <c r="O35" s="185"/>
      <c r="P35" s="185"/>
      <c r="Q35" s="188"/>
      <c r="R35" s="187"/>
      <c r="S35" s="196"/>
      <c r="T35" s="196"/>
      <c r="U35" s="182"/>
      <c r="V35" s="182"/>
    </row>
    <row r="36" spans="1:22" s="179" customFormat="1" ht="13.5">
      <c r="A36" s="191"/>
      <c r="B36" s="194" t="s">
        <v>206</v>
      </c>
      <c r="C36" s="467">
        <f t="shared" si="2"/>
        <v>-11850</v>
      </c>
      <c r="D36" s="484">
        <v>28710</v>
      </c>
      <c r="E36" s="447">
        <f>'[4]Expenses'!$N35</f>
        <v>21139.82</v>
      </c>
      <c r="F36" s="448">
        <f>Expense!N36</f>
        <v>16860</v>
      </c>
      <c r="G36" s="449">
        <f t="shared" si="5"/>
        <v>-4279.82</v>
      </c>
      <c r="H36" s="181" t="s">
        <v>450</v>
      </c>
      <c r="I36" s="177"/>
      <c r="J36" s="194" t="s">
        <v>206</v>
      </c>
      <c r="K36" s="447">
        <v>16000</v>
      </c>
      <c r="L36" s="448">
        <f t="shared" si="6"/>
        <v>16860</v>
      </c>
      <c r="M36" s="449">
        <f t="shared" si="7"/>
        <v>860</v>
      </c>
      <c r="N36" s="181"/>
      <c r="O36" s="185"/>
      <c r="P36" s="185"/>
      <c r="Q36" s="184"/>
      <c r="R36" s="178"/>
      <c r="S36" s="178"/>
      <c r="T36" s="178"/>
      <c r="U36" s="177"/>
      <c r="V36" s="176"/>
    </row>
    <row r="37" spans="1:22" s="179" customFormat="1" ht="13.5">
      <c r="A37" s="191"/>
      <c r="B37" s="194" t="s">
        <v>158</v>
      </c>
      <c r="C37" s="467">
        <f t="shared" si="2"/>
        <v>90</v>
      </c>
      <c r="D37" s="484">
        <v>1750</v>
      </c>
      <c r="E37" s="447">
        <f>'[4]Expenses'!$N36</f>
        <v>1312.5</v>
      </c>
      <c r="F37" s="448">
        <f>Expense!N37</f>
        <v>1840</v>
      </c>
      <c r="G37" s="449">
        <f t="shared" si="5"/>
        <v>527.5</v>
      </c>
      <c r="H37" s="181"/>
      <c r="I37" s="182"/>
      <c r="J37" s="194" t="s">
        <v>158</v>
      </c>
      <c r="K37" s="447">
        <v>1760</v>
      </c>
      <c r="L37" s="448">
        <f t="shared" si="6"/>
        <v>1840</v>
      </c>
      <c r="M37" s="449">
        <f t="shared" si="7"/>
        <v>80</v>
      </c>
      <c r="N37" s="181"/>
      <c r="O37" s="185"/>
      <c r="P37" s="185"/>
      <c r="Q37" s="188"/>
      <c r="R37" s="187"/>
      <c r="S37" s="187"/>
      <c r="T37" s="187"/>
      <c r="U37" s="182"/>
      <c r="V37" s="182"/>
    </row>
    <row r="38" spans="1:22" s="179" customFormat="1" ht="13.5">
      <c r="A38" s="191"/>
      <c r="B38" s="194" t="s">
        <v>53</v>
      </c>
      <c r="C38" s="467">
        <f t="shared" si="2"/>
        <v>266.95000000000005</v>
      </c>
      <c r="D38" s="484">
        <v>1733.05</v>
      </c>
      <c r="E38" s="447">
        <f>'[4]Expenses'!$N37</f>
        <v>2092.2200000000003</v>
      </c>
      <c r="F38" s="448">
        <f>Expense!N38</f>
        <v>2000</v>
      </c>
      <c r="G38" s="449">
        <f t="shared" si="5"/>
        <v>-92.22000000000025</v>
      </c>
      <c r="H38" s="181"/>
      <c r="I38" s="182"/>
      <c r="J38" s="194" t="s">
        <v>53</v>
      </c>
      <c r="K38" s="447">
        <v>1620</v>
      </c>
      <c r="L38" s="448">
        <f t="shared" si="6"/>
        <v>2000</v>
      </c>
      <c r="M38" s="449">
        <f t="shared" si="7"/>
        <v>380</v>
      </c>
      <c r="N38" s="181"/>
      <c r="O38" s="185"/>
      <c r="P38" s="185"/>
      <c r="Q38" s="188"/>
      <c r="R38" s="187"/>
      <c r="S38" s="187"/>
      <c r="T38" s="187"/>
      <c r="U38" s="182"/>
      <c r="V38" s="182"/>
    </row>
    <row r="39" spans="1:22" s="179" customFormat="1" ht="13.5">
      <c r="A39" s="191"/>
      <c r="B39" s="194" t="s">
        <v>55</v>
      </c>
      <c r="C39" s="467">
        <f t="shared" si="2"/>
        <v>48.84</v>
      </c>
      <c r="D39" s="484">
        <v>71.16</v>
      </c>
      <c r="E39" s="447">
        <f>'[4]Expenses'!$N38</f>
        <v>243.8</v>
      </c>
      <c r="F39" s="448">
        <f>Expense!N39</f>
        <v>120</v>
      </c>
      <c r="G39" s="449">
        <f t="shared" si="5"/>
        <v>-123.80000000000001</v>
      </c>
      <c r="H39" s="181"/>
      <c r="I39" s="182"/>
      <c r="J39" s="194" t="s">
        <v>55</v>
      </c>
      <c r="K39" s="447">
        <v>500</v>
      </c>
      <c r="L39" s="448">
        <f t="shared" si="6"/>
        <v>120</v>
      </c>
      <c r="M39" s="449">
        <f t="shared" si="7"/>
        <v>-380</v>
      </c>
      <c r="N39" s="181"/>
      <c r="O39" s="185"/>
      <c r="P39" s="185"/>
      <c r="Q39" s="188"/>
      <c r="R39" s="187"/>
      <c r="S39" s="187"/>
      <c r="T39" s="187"/>
      <c r="U39" s="182"/>
      <c r="V39" s="182"/>
    </row>
    <row r="40" spans="1:22" s="179" customFormat="1" ht="13.5">
      <c r="A40" s="191"/>
      <c r="B40" s="194" t="s">
        <v>207</v>
      </c>
      <c r="C40" s="467">
        <f t="shared" si="2"/>
        <v>-1300</v>
      </c>
      <c r="D40" s="484">
        <v>1300</v>
      </c>
      <c r="E40" s="447">
        <f>'[4]Expenses'!$N39</f>
        <v>500</v>
      </c>
      <c r="F40" s="448">
        <f>Expense!N40</f>
        <v>0</v>
      </c>
      <c r="G40" s="449">
        <f t="shared" si="5"/>
        <v>-500</v>
      </c>
      <c r="H40" s="181"/>
      <c r="I40" s="182"/>
      <c r="J40" s="194" t="s">
        <v>207</v>
      </c>
      <c r="K40" s="447">
        <v>300</v>
      </c>
      <c r="L40" s="448">
        <f t="shared" si="6"/>
        <v>0</v>
      </c>
      <c r="M40" s="449">
        <f t="shared" si="7"/>
        <v>-300</v>
      </c>
      <c r="N40" s="181"/>
      <c r="O40" s="185"/>
      <c r="P40" s="185"/>
      <c r="Q40" s="188"/>
      <c r="R40" s="187"/>
      <c r="S40" s="187"/>
      <c r="T40" s="187"/>
      <c r="U40" s="182"/>
      <c r="V40" s="182"/>
    </row>
    <row r="41" spans="1:22" s="179" customFormat="1" ht="13.5">
      <c r="A41" s="191"/>
      <c r="B41" s="194" t="s">
        <v>95</v>
      </c>
      <c r="C41" s="467">
        <f t="shared" si="2"/>
        <v>31875.20686399995</v>
      </c>
      <c r="D41" s="484">
        <v>201473.65</v>
      </c>
      <c r="E41" s="447">
        <f>'[4]Expenses'!$N40</f>
        <v>239446.7</v>
      </c>
      <c r="F41" s="448">
        <f>Expense!N41</f>
        <v>233348.85686399994</v>
      </c>
      <c r="G41" s="449">
        <f t="shared" si="5"/>
        <v>-6097.843136000069</v>
      </c>
      <c r="H41" s="181" t="s">
        <v>453</v>
      </c>
      <c r="I41" s="182"/>
      <c r="J41" s="194" t="s">
        <v>95</v>
      </c>
      <c r="K41" s="447">
        <v>267037.552</v>
      </c>
      <c r="L41" s="448">
        <f t="shared" si="6"/>
        <v>233348.85686399994</v>
      </c>
      <c r="M41" s="449">
        <f t="shared" si="7"/>
        <v>-33688.69513600008</v>
      </c>
      <c r="N41" s="181" t="s">
        <v>427</v>
      </c>
      <c r="O41" s="185"/>
      <c r="P41" s="186"/>
      <c r="Q41" s="188"/>
      <c r="R41" s="187"/>
      <c r="S41" s="187"/>
      <c r="T41" s="187"/>
      <c r="U41" s="182"/>
      <c r="V41" s="182"/>
    </row>
    <row r="42" spans="1:22" s="179" customFormat="1" ht="13.5">
      <c r="A42" s="191"/>
      <c r="B42" s="194" t="s">
        <v>18</v>
      </c>
      <c r="C42" s="467">
        <f t="shared" si="2"/>
        <v>-26534.120000000003</v>
      </c>
      <c r="D42" s="484">
        <v>26714.120000000003</v>
      </c>
      <c r="E42" s="447">
        <f>'[4]Expenses'!$N41</f>
        <v>18557.99</v>
      </c>
      <c r="F42" s="448">
        <f>Expense!N42</f>
        <v>180</v>
      </c>
      <c r="G42" s="449">
        <f t="shared" si="5"/>
        <v>-18377.99</v>
      </c>
      <c r="H42" s="181"/>
      <c r="I42" s="182"/>
      <c r="J42" s="194" t="s">
        <v>18</v>
      </c>
      <c r="K42" s="447">
        <v>19400</v>
      </c>
      <c r="L42" s="448">
        <f t="shared" si="6"/>
        <v>180</v>
      </c>
      <c r="M42" s="449">
        <f t="shared" si="7"/>
        <v>-19220</v>
      </c>
      <c r="N42" s="181"/>
      <c r="O42" s="185"/>
      <c r="P42" s="186"/>
      <c r="Q42" s="188"/>
      <c r="R42" s="187"/>
      <c r="S42" s="187"/>
      <c r="T42" s="187"/>
      <c r="U42" s="182"/>
      <c r="V42" s="182"/>
    </row>
    <row r="43" spans="1:22" s="179" customFormat="1" ht="13.5">
      <c r="A43" s="191"/>
      <c r="B43" s="194" t="s">
        <v>27</v>
      </c>
      <c r="C43" s="467">
        <f t="shared" si="2"/>
        <v>3018.730835392</v>
      </c>
      <c r="D43" s="484">
        <v>15182.480000000001</v>
      </c>
      <c r="E43" s="447">
        <f>'[4]Expenses'!$N42</f>
        <v>17840.290800000002</v>
      </c>
      <c r="F43" s="448">
        <f>Expense!N43</f>
        <v>18201.210835392</v>
      </c>
      <c r="G43" s="449">
        <f t="shared" si="5"/>
        <v>360.9200353919987</v>
      </c>
      <c r="H43" s="181"/>
      <c r="I43" s="182"/>
      <c r="J43" s="194" t="s">
        <v>27</v>
      </c>
      <c r="K43" s="447">
        <v>20828.929056</v>
      </c>
      <c r="L43" s="448">
        <f t="shared" si="6"/>
        <v>18201.210835392</v>
      </c>
      <c r="M43" s="449">
        <f t="shared" si="7"/>
        <v>-2627.7182206079997</v>
      </c>
      <c r="N43" s="181"/>
      <c r="O43" s="185"/>
      <c r="P43" s="177"/>
      <c r="Q43" s="188"/>
      <c r="R43" s="187"/>
      <c r="S43" s="187"/>
      <c r="T43" s="187"/>
      <c r="U43" s="182"/>
      <c r="V43" s="182"/>
    </row>
    <row r="44" spans="1:22" s="179" customFormat="1" ht="13.5">
      <c r="A44" s="191"/>
      <c r="B44" s="194" t="s">
        <v>169</v>
      </c>
      <c r="C44" s="467">
        <f t="shared" si="2"/>
        <v>-5002.721167999996</v>
      </c>
      <c r="D44" s="484">
        <v>46550.408</v>
      </c>
      <c r="E44" s="447">
        <f>'[4]Expenses'!$N43</f>
        <v>44846.95300000001</v>
      </c>
      <c r="F44" s="448">
        <f>Expense!N44</f>
        <v>41547.68683200001</v>
      </c>
      <c r="G44" s="449">
        <f t="shared" si="5"/>
        <v>-3299.266168000002</v>
      </c>
      <c r="H44" s="181"/>
      <c r="I44" s="182"/>
      <c r="J44" s="194" t="s">
        <v>169</v>
      </c>
      <c r="K44" s="447">
        <v>44977.213295999994</v>
      </c>
      <c r="L44" s="448">
        <f t="shared" si="6"/>
        <v>41547.68683200001</v>
      </c>
      <c r="M44" s="449">
        <f t="shared" si="7"/>
        <v>-3429.5264639999878</v>
      </c>
      <c r="N44" s="181"/>
      <c r="O44" s="185"/>
      <c r="P44" s="186"/>
      <c r="Q44" s="188"/>
      <c r="R44" s="187"/>
      <c r="S44" s="187"/>
      <c r="T44" s="187"/>
      <c r="U44" s="182"/>
      <c r="V44" s="182"/>
    </row>
    <row r="45" spans="1:22" s="179" customFormat="1" ht="13.5">
      <c r="A45" s="198"/>
      <c r="B45" s="194" t="s">
        <v>186</v>
      </c>
      <c r="C45" s="467">
        <f t="shared" si="2"/>
        <v>186000</v>
      </c>
      <c r="D45" s="485">
        <v>0</v>
      </c>
      <c r="E45" s="447">
        <v>0</v>
      </c>
      <c r="F45" s="448">
        <f>Expense!N45</f>
        <v>186000</v>
      </c>
      <c r="G45" s="449">
        <f t="shared" si="5"/>
        <v>186000</v>
      </c>
      <c r="H45" s="181" t="s">
        <v>484</v>
      </c>
      <c r="I45" s="182"/>
      <c r="J45" s="194" t="s">
        <v>186</v>
      </c>
      <c r="K45" s="447">
        <v>153600</v>
      </c>
      <c r="L45" s="448">
        <f t="shared" si="6"/>
        <v>186000</v>
      </c>
      <c r="M45" s="449">
        <f t="shared" si="7"/>
        <v>32400</v>
      </c>
      <c r="N45" s="181" t="s">
        <v>426</v>
      </c>
      <c r="O45" s="186"/>
      <c r="P45" s="186"/>
      <c r="Q45" s="188"/>
      <c r="R45" s="187"/>
      <c r="S45" s="187"/>
      <c r="T45" s="187"/>
      <c r="U45" s="182"/>
      <c r="V45" s="182"/>
    </row>
    <row r="46" spans="1:22" s="179" customFormat="1" ht="13.5">
      <c r="A46" s="198"/>
      <c r="B46" s="197" t="s">
        <v>96</v>
      </c>
      <c r="C46" s="467">
        <f t="shared" si="2"/>
        <v>179945.04653139203</v>
      </c>
      <c r="D46" s="484">
        <v>435052.708</v>
      </c>
      <c r="E46" s="447">
        <f>SUM(E20:E45)</f>
        <v>449158.13380000007</v>
      </c>
      <c r="F46" s="448">
        <f>SUM(F20:F45)</f>
        <v>614997.754531392</v>
      </c>
      <c r="G46" s="447">
        <f>F46-E46</f>
        <v>165839.62073139194</v>
      </c>
      <c r="H46" s="181"/>
      <c r="I46" s="177"/>
      <c r="J46" s="197" t="s">
        <v>96</v>
      </c>
      <c r="K46" s="447">
        <v>640542.604352</v>
      </c>
      <c r="L46" s="448">
        <f>SUM(L20:L45)</f>
        <v>614997.754531392</v>
      </c>
      <c r="M46" s="449">
        <f>L46-K46</f>
        <v>-25544.84982060804</v>
      </c>
      <c r="N46" s="181"/>
      <c r="O46" s="176"/>
      <c r="P46" s="186"/>
      <c r="Q46" s="184"/>
      <c r="R46" s="178"/>
      <c r="S46" s="178"/>
      <c r="T46" s="178"/>
      <c r="U46" s="177"/>
      <c r="V46" s="176"/>
    </row>
    <row r="47" spans="1:22" s="454" customFormat="1" ht="13.5">
      <c r="A47" s="460"/>
      <c r="B47" s="471" t="s">
        <v>74</v>
      </c>
      <c r="C47" s="456" t="s">
        <v>131</v>
      </c>
      <c r="D47" s="478" t="s">
        <v>433</v>
      </c>
      <c r="E47" s="455" t="str">
        <f>E5</f>
        <v>Actutal 19-20</v>
      </c>
      <c r="F47" s="456" t="str">
        <f>F5</f>
        <v>Budget 20-21</v>
      </c>
      <c r="G47" s="456" t="s">
        <v>131</v>
      </c>
      <c r="H47" s="456" t="s">
        <v>130</v>
      </c>
      <c r="I47" s="461"/>
      <c r="J47" s="471" t="s">
        <v>74</v>
      </c>
      <c r="K47" s="455" t="s">
        <v>294</v>
      </c>
      <c r="L47" s="456" t="str">
        <f>L5</f>
        <v>Budget 20-21</v>
      </c>
      <c r="M47" s="456" t="s">
        <v>131</v>
      </c>
      <c r="N47" s="456" t="s">
        <v>130</v>
      </c>
      <c r="O47" s="462"/>
      <c r="P47" s="451"/>
      <c r="Q47" s="451"/>
      <c r="R47" s="457"/>
      <c r="S47" s="457"/>
      <c r="T47" s="457"/>
      <c r="U47" s="461"/>
      <c r="V47" s="461"/>
    </row>
    <row r="48" spans="1:22" s="179" customFormat="1" ht="13.5">
      <c r="A48" s="175"/>
      <c r="B48" s="194" t="s">
        <v>100</v>
      </c>
      <c r="C48" s="467">
        <f t="shared" si="2"/>
        <v>148050.44640000002</v>
      </c>
      <c r="D48" s="484">
        <v>1228347.0499999998</v>
      </c>
      <c r="E48" s="447">
        <f>'[4]Expenses'!N47</f>
        <v>1277111.42</v>
      </c>
      <c r="F48" s="448">
        <f>Expense!N50</f>
        <v>1376397.4963999998</v>
      </c>
      <c r="G48" s="449">
        <f aca="true" t="shared" si="8" ref="G48:G58">F48-E48</f>
        <v>99286.0763999999</v>
      </c>
      <c r="H48" s="200" t="s">
        <v>485</v>
      </c>
      <c r="I48" s="182"/>
      <c r="J48" s="194" t="s">
        <v>100</v>
      </c>
      <c r="K48" s="447">
        <v>1275722.0484999996</v>
      </c>
      <c r="L48" s="448">
        <f>F48</f>
        <v>1376397.4963999998</v>
      </c>
      <c r="M48" s="449">
        <f aca="true" t="shared" si="9" ref="M48:M65">L48-K48</f>
        <v>100675.44790000026</v>
      </c>
      <c r="N48" s="200"/>
      <c r="O48" s="186"/>
      <c r="P48" s="188"/>
      <c r="Q48" s="188"/>
      <c r="R48" s="187"/>
      <c r="S48" s="187"/>
      <c r="T48" s="187"/>
      <c r="U48" s="182"/>
      <c r="V48" s="182"/>
    </row>
    <row r="49" spans="1:22" s="179" customFormat="1" ht="13.5">
      <c r="A49" s="175"/>
      <c r="B49" s="194" t="s">
        <v>113</v>
      </c>
      <c r="C49" s="467">
        <f t="shared" si="2"/>
        <v>17763.149999999994</v>
      </c>
      <c r="D49" s="484">
        <v>40616.850000000006</v>
      </c>
      <c r="E49" s="447">
        <f>'[4]Expenses'!N48</f>
        <v>43501.56999999999</v>
      </c>
      <c r="F49" s="448">
        <f>Expense!N51</f>
        <v>58380</v>
      </c>
      <c r="G49" s="449">
        <f t="shared" si="8"/>
        <v>14878.430000000008</v>
      </c>
      <c r="H49" s="181"/>
      <c r="I49" s="182"/>
      <c r="J49" s="194" t="s">
        <v>113</v>
      </c>
      <c r="K49" s="447">
        <v>46840.00000000001</v>
      </c>
      <c r="L49" s="448">
        <f aca="true" t="shared" si="10" ref="L49:L58">F49</f>
        <v>58380</v>
      </c>
      <c r="M49" s="449">
        <f t="shared" si="9"/>
        <v>11539.999999999993</v>
      </c>
      <c r="N49" s="181"/>
      <c r="O49" s="188"/>
      <c r="P49" s="188"/>
      <c r="Q49" s="188"/>
      <c r="R49" s="187"/>
      <c r="S49" s="187"/>
      <c r="T49" s="187"/>
      <c r="U49" s="182"/>
      <c r="V49" s="182"/>
    </row>
    <row r="50" spans="1:22" s="179" customFormat="1" ht="13.5">
      <c r="A50" s="175"/>
      <c r="B50" s="194" t="s">
        <v>128</v>
      </c>
      <c r="C50" s="467">
        <f t="shared" si="2"/>
        <v>14115.748474600026</v>
      </c>
      <c r="D50" s="484">
        <v>91178.66</v>
      </c>
      <c r="E50" s="447">
        <f>'[4]Expenses'!N49</f>
        <v>94043.07594999998</v>
      </c>
      <c r="F50" s="448">
        <f>Expense!N52</f>
        <v>105294.40847460003</v>
      </c>
      <c r="G50" s="449">
        <f t="shared" si="8"/>
        <v>11251.332524600046</v>
      </c>
      <c r="H50" s="181"/>
      <c r="I50" s="182"/>
      <c r="J50" s="194" t="s">
        <v>128</v>
      </c>
      <c r="K50" s="447">
        <v>97592.73671024998</v>
      </c>
      <c r="L50" s="448">
        <f t="shared" si="10"/>
        <v>105294.40847460003</v>
      </c>
      <c r="M50" s="449">
        <f t="shared" si="9"/>
        <v>7701.671764350045</v>
      </c>
      <c r="N50" s="181"/>
      <c r="O50" s="186"/>
      <c r="P50" s="188"/>
      <c r="Q50" s="188"/>
      <c r="R50" s="187"/>
      <c r="S50" s="187"/>
      <c r="T50" s="187"/>
      <c r="U50" s="182"/>
      <c r="V50" s="182"/>
    </row>
    <row r="51" spans="1:22" s="179" customFormat="1" ht="13.5">
      <c r="A51" s="175"/>
      <c r="B51" s="194" t="s">
        <v>101</v>
      </c>
      <c r="C51" s="467">
        <f t="shared" si="2"/>
        <v>-34645.09999999999</v>
      </c>
      <c r="D51" s="484">
        <v>91645.09999999999</v>
      </c>
      <c r="E51" s="447">
        <f>'[4]Expenses'!N50</f>
        <v>84731.53000000001</v>
      </c>
      <c r="F51" s="448">
        <f>Expense!N53</f>
        <v>57000</v>
      </c>
      <c r="G51" s="449">
        <f t="shared" si="8"/>
        <v>-27731.530000000013</v>
      </c>
      <c r="H51" s="181"/>
      <c r="I51" s="182"/>
      <c r="J51" s="194" t="s">
        <v>101</v>
      </c>
      <c r="K51" s="447">
        <v>79800</v>
      </c>
      <c r="L51" s="448">
        <f t="shared" si="10"/>
        <v>57000</v>
      </c>
      <c r="M51" s="449">
        <f t="shared" si="9"/>
        <v>-22800</v>
      </c>
      <c r="N51" s="181"/>
      <c r="O51" s="188"/>
      <c r="P51" s="188"/>
      <c r="Q51" s="188"/>
      <c r="R51" s="187"/>
      <c r="S51" s="187"/>
      <c r="T51" s="187"/>
      <c r="U51" s="182"/>
      <c r="V51" s="182"/>
    </row>
    <row r="52" spans="1:22" s="179" customFormat="1" ht="13.5">
      <c r="A52" s="175"/>
      <c r="B52" s="194" t="s">
        <v>173</v>
      </c>
      <c r="C52" s="467">
        <f t="shared" si="2"/>
        <v>14075.2172784</v>
      </c>
      <c r="D52" s="484">
        <v>139651.224</v>
      </c>
      <c r="E52" s="447">
        <f>'[4]Expenses'!N51</f>
        <v>134540.859</v>
      </c>
      <c r="F52" s="448">
        <f>Expense!N54</f>
        <v>153726.4412784</v>
      </c>
      <c r="G52" s="449">
        <f t="shared" si="8"/>
        <v>19185.58227839999</v>
      </c>
      <c r="H52" s="181" t="s">
        <v>486</v>
      </c>
      <c r="I52" s="182"/>
      <c r="J52" s="194" t="s">
        <v>173</v>
      </c>
      <c r="K52" s="447">
        <v>134931.63988800003</v>
      </c>
      <c r="L52" s="448">
        <f t="shared" si="10"/>
        <v>153726.4412784</v>
      </c>
      <c r="M52" s="449">
        <f t="shared" si="9"/>
        <v>18794.801390399953</v>
      </c>
      <c r="N52" s="181"/>
      <c r="O52" s="188"/>
      <c r="P52" s="188"/>
      <c r="Q52" s="188"/>
      <c r="R52" s="187"/>
      <c r="S52" s="187"/>
      <c r="T52" s="187"/>
      <c r="U52" s="182"/>
      <c r="V52" s="182"/>
    </row>
    <row r="53" spans="1:22" s="179" customFormat="1" ht="13.5">
      <c r="A53" s="175"/>
      <c r="B53" s="194" t="s">
        <v>102</v>
      </c>
      <c r="C53" s="467">
        <f t="shared" si="2"/>
        <v>-15295.640000000003</v>
      </c>
      <c r="D53" s="484">
        <v>27295.640000000003</v>
      </c>
      <c r="E53" s="447">
        <f>'[4]Expenses'!N52</f>
        <v>14622.449999999999</v>
      </c>
      <c r="F53" s="448">
        <f>Expense!N55</f>
        <v>12000</v>
      </c>
      <c r="G53" s="449">
        <f t="shared" si="8"/>
        <v>-2622.449999999999</v>
      </c>
      <c r="H53" s="181" t="s">
        <v>489</v>
      </c>
      <c r="I53" s="182"/>
      <c r="J53" s="194" t="s">
        <v>102</v>
      </c>
      <c r="K53" s="447">
        <v>12000</v>
      </c>
      <c r="L53" s="448">
        <f t="shared" si="10"/>
        <v>12000</v>
      </c>
      <c r="M53" s="449">
        <f t="shared" si="9"/>
        <v>0</v>
      </c>
      <c r="N53" s="181"/>
      <c r="O53" s="188"/>
      <c r="P53" s="188"/>
      <c r="Q53" s="188"/>
      <c r="R53" s="188"/>
      <c r="S53" s="188"/>
      <c r="T53" s="188"/>
      <c r="U53" s="188"/>
      <c r="V53" s="182"/>
    </row>
    <row r="54" spans="1:22" s="179" customFormat="1" ht="13.5">
      <c r="A54" s="175"/>
      <c r="B54" s="194" t="s">
        <v>68</v>
      </c>
      <c r="C54" s="467">
        <f t="shared" si="2"/>
        <v>-34078.09999999996</v>
      </c>
      <c r="D54" s="484">
        <v>114478.09999999996</v>
      </c>
      <c r="E54" s="447">
        <f>'[4]Expenses'!N53</f>
        <v>95187.63</v>
      </c>
      <c r="F54" s="448">
        <f>Expense!N56</f>
        <v>80400</v>
      </c>
      <c r="G54" s="449">
        <f t="shared" si="8"/>
        <v>-14787.630000000005</v>
      </c>
      <c r="H54" s="181" t="s">
        <v>490</v>
      </c>
      <c r="I54" s="182"/>
      <c r="J54" s="194" t="s">
        <v>68</v>
      </c>
      <c r="K54" s="447">
        <v>120000</v>
      </c>
      <c r="L54" s="448">
        <f t="shared" si="10"/>
        <v>80400</v>
      </c>
      <c r="M54" s="449">
        <f t="shared" si="9"/>
        <v>-39600</v>
      </c>
      <c r="N54" s="181"/>
      <c r="O54" s="188"/>
      <c r="P54" s="188"/>
      <c r="Q54" s="188"/>
      <c r="R54" s="187"/>
      <c r="S54" s="187"/>
      <c r="T54" s="187"/>
      <c r="U54" s="182"/>
      <c r="V54" s="182"/>
    </row>
    <row r="55" spans="1:22" s="179" customFormat="1" ht="13.5">
      <c r="A55" s="175"/>
      <c r="B55" s="194" t="s">
        <v>148</v>
      </c>
      <c r="C55" s="467">
        <f t="shared" si="2"/>
        <v>5543.450000000001</v>
      </c>
      <c r="D55" s="484">
        <v>8206.55</v>
      </c>
      <c r="E55" s="447">
        <f>'[4]Expenses'!N54</f>
        <v>12090.650000000001</v>
      </c>
      <c r="F55" s="448">
        <f>Expense!N57</f>
        <v>13750</v>
      </c>
      <c r="G55" s="449">
        <f t="shared" si="8"/>
        <v>1659.3499999999985</v>
      </c>
      <c r="H55" s="181" t="s">
        <v>487</v>
      </c>
      <c r="I55" s="182"/>
      <c r="J55" s="194" t="s">
        <v>148</v>
      </c>
      <c r="K55" s="447">
        <v>7740</v>
      </c>
      <c r="L55" s="448">
        <f t="shared" si="10"/>
        <v>13750</v>
      </c>
      <c r="M55" s="449">
        <f t="shared" si="9"/>
        <v>6010</v>
      </c>
      <c r="N55" s="181"/>
      <c r="O55" s="188"/>
      <c r="P55" s="188"/>
      <c r="Q55" s="188"/>
      <c r="R55" s="187"/>
      <c r="S55" s="187"/>
      <c r="T55" s="187"/>
      <c r="U55" s="182"/>
      <c r="V55" s="182"/>
    </row>
    <row r="56" spans="1:22" s="179" customFormat="1" ht="13.5">
      <c r="A56" s="175"/>
      <c r="B56" s="194" t="s">
        <v>272</v>
      </c>
      <c r="C56" s="467">
        <f t="shared" si="2"/>
        <v>1030.24</v>
      </c>
      <c r="D56" s="484">
        <v>1517.76</v>
      </c>
      <c r="E56" s="447">
        <f>'[4]Expenses'!N55</f>
        <v>13007.329999999998</v>
      </c>
      <c r="F56" s="448">
        <f>Expense!N58</f>
        <v>2548</v>
      </c>
      <c r="G56" s="449">
        <f t="shared" si="8"/>
        <v>-10459.329999999998</v>
      </c>
      <c r="H56" s="181"/>
      <c r="I56" s="182"/>
      <c r="J56" s="194" t="s">
        <v>272</v>
      </c>
      <c r="K56" s="447">
        <v>2350</v>
      </c>
      <c r="L56" s="448">
        <f t="shared" si="10"/>
        <v>2548</v>
      </c>
      <c r="M56" s="449">
        <f t="shared" si="9"/>
        <v>198</v>
      </c>
      <c r="N56" s="181"/>
      <c r="O56" s="188"/>
      <c r="P56" s="188"/>
      <c r="Q56" s="188"/>
      <c r="R56" s="187"/>
      <c r="S56" s="187"/>
      <c r="T56" s="187"/>
      <c r="U56" s="182"/>
      <c r="V56" s="182"/>
    </row>
    <row r="57" spans="1:22" s="179" customFormat="1" ht="13.5">
      <c r="A57" s="175"/>
      <c r="B57" s="194" t="s">
        <v>103</v>
      </c>
      <c r="C57" s="467">
        <f t="shared" si="2"/>
        <v>-13343.210000000001</v>
      </c>
      <c r="D57" s="484">
        <v>15343.210000000001</v>
      </c>
      <c r="E57" s="447">
        <f>'[4]Expenses'!N56</f>
        <v>4474.7</v>
      </c>
      <c r="F57" s="448">
        <f>Expense!N59</f>
        <v>2000</v>
      </c>
      <c r="G57" s="449">
        <f t="shared" si="8"/>
        <v>-2474.7</v>
      </c>
      <c r="H57" s="181"/>
      <c r="I57" s="177"/>
      <c r="J57" s="194" t="s">
        <v>103</v>
      </c>
      <c r="K57" s="447">
        <v>750</v>
      </c>
      <c r="L57" s="448">
        <f t="shared" si="10"/>
        <v>2000</v>
      </c>
      <c r="M57" s="449">
        <f t="shared" si="9"/>
        <v>1250</v>
      </c>
      <c r="N57" s="181"/>
      <c r="O57" s="188"/>
      <c r="P57" s="188"/>
      <c r="Q57" s="184"/>
      <c r="R57" s="178"/>
      <c r="S57" s="178"/>
      <c r="T57" s="178"/>
      <c r="U57" s="177"/>
      <c r="V57" s="176"/>
    </row>
    <row r="58" spans="1:22" s="179" customFormat="1" ht="13.5">
      <c r="A58" s="175"/>
      <c r="B58" s="194" t="s">
        <v>152</v>
      </c>
      <c r="C58" s="467">
        <f t="shared" si="2"/>
        <v>-72580.73</v>
      </c>
      <c r="D58" s="484">
        <v>72580.73</v>
      </c>
      <c r="E58" s="447">
        <f>'[4]Expenses'!N57</f>
        <v>76074.05999999998</v>
      </c>
      <c r="F58" s="448">
        <f>Expense!N60</f>
        <v>0</v>
      </c>
      <c r="G58" s="449">
        <f t="shared" si="8"/>
        <v>-76074.05999999998</v>
      </c>
      <c r="H58" s="181"/>
      <c r="I58" s="188"/>
      <c r="J58" s="194" t="s">
        <v>152</v>
      </c>
      <c r="K58" s="447">
        <v>28800</v>
      </c>
      <c r="L58" s="448">
        <f t="shared" si="10"/>
        <v>0</v>
      </c>
      <c r="M58" s="449">
        <f t="shared" si="9"/>
        <v>-28800</v>
      </c>
      <c r="N58" s="181"/>
      <c r="O58" s="188"/>
      <c r="P58" s="188"/>
      <c r="Q58" s="184"/>
      <c r="R58" s="201"/>
      <c r="S58" s="201"/>
      <c r="T58" s="201"/>
      <c r="U58" s="201"/>
      <c r="V58" s="201"/>
    </row>
    <row r="59" spans="1:22" s="179" customFormat="1" ht="13.5">
      <c r="A59" s="175"/>
      <c r="B59" s="194" t="s">
        <v>230</v>
      </c>
      <c r="C59" s="467">
        <f t="shared" si="2"/>
        <v>-31016.98</v>
      </c>
      <c r="D59" s="486">
        <v>31016.98</v>
      </c>
      <c r="E59" s="447">
        <f>'[4]Expenses'!N59</f>
        <v>14803.199999999999</v>
      </c>
      <c r="F59" s="448">
        <v>0</v>
      </c>
      <c r="G59" s="449">
        <f aca="true" t="shared" si="11" ref="G59:G65">F59-E59</f>
        <v>-14803.199999999999</v>
      </c>
      <c r="H59" s="181"/>
      <c r="I59" s="188"/>
      <c r="J59" s="194" t="s">
        <v>230</v>
      </c>
      <c r="K59" s="447">
        <v>35792.848</v>
      </c>
      <c r="L59" s="445">
        <v>0</v>
      </c>
      <c r="M59" s="449">
        <f t="shared" si="9"/>
        <v>-35792.848</v>
      </c>
      <c r="N59" s="181"/>
      <c r="O59" s="188"/>
      <c r="P59" s="188"/>
      <c r="Q59" s="188"/>
      <c r="R59" s="196"/>
      <c r="S59" s="196"/>
      <c r="T59" s="196"/>
      <c r="U59" s="201"/>
      <c r="V59" s="201"/>
    </row>
    <row r="60" spans="1:22" s="179" customFormat="1" ht="13.5">
      <c r="A60" s="175"/>
      <c r="B60" s="469" t="s">
        <v>231</v>
      </c>
      <c r="C60" s="467">
        <f t="shared" si="2"/>
        <v>-3595.34</v>
      </c>
      <c r="D60" s="487">
        <v>3595.34</v>
      </c>
      <c r="E60" s="447">
        <f>'[4]Expenses'!N60</f>
        <v>1550.08</v>
      </c>
      <c r="F60" s="448">
        <v>0</v>
      </c>
      <c r="G60" s="449">
        <f t="shared" si="11"/>
        <v>-1550.08</v>
      </c>
      <c r="H60" s="181"/>
      <c r="I60" s="187"/>
      <c r="J60" s="469" t="s">
        <v>231</v>
      </c>
      <c r="K60" s="447">
        <v>3880.0000000000005</v>
      </c>
      <c r="L60" s="445">
        <v>0</v>
      </c>
      <c r="M60" s="449">
        <f t="shared" si="9"/>
        <v>-3880.0000000000005</v>
      </c>
      <c r="N60" s="181"/>
      <c r="O60" s="188"/>
      <c r="P60" s="188"/>
      <c r="Q60" s="188"/>
      <c r="R60" s="196"/>
      <c r="S60" s="196"/>
      <c r="T60" s="196"/>
      <c r="U60" s="201"/>
      <c r="V60" s="201"/>
    </row>
    <row r="61" spans="1:22" s="179" customFormat="1" ht="13.5">
      <c r="A61" s="175"/>
      <c r="B61" s="469" t="s">
        <v>232</v>
      </c>
      <c r="C61" s="467">
        <f t="shared" si="2"/>
        <v>-2233.5000000000005</v>
      </c>
      <c r="D61" s="487">
        <v>2233.5000000000005</v>
      </c>
      <c r="E61" s="447">
        <f>'[4]Expenses'!N61</f>
        <v>1058.7</v>
      </c>
      <c r="F61" s="448">
        <v>0</v>
      </c>
      <c r="G61" s="449">
        <f t="shared" si="11"/>
        <v>-1058.7</v>
      </c>
      <c r="H61" s="181"/>
      <c r="I61" s="187"/>
      <c r="J61" s="469" t="s">
        <v>232</v>
      </c>
      <c r="K61" s="447">
        <v>2738.152872</v>
      </c>
      <c r="L61" s="445">
        <v>0</v>
      </c>
      <c r="M61" s="449">
        <f t="shared" si="9"/>
        <v>-2738.152872</v>
      </c>
      <c r="N61" s="181"/>
      <c r="O61" s="188"/>
      <c r="P61" s="188"/>
      <c r="Q61" s="188"/>
      <c r="R61" s="196"/>
      <c r="S61" s="196"/>
      <c r="T61" s="196"/>
      <c r="U61" s="201"/>
      <c r="V61" s="201"/>
    </row>
    <row r="62" spans="1:22" s="179" customFormat="1" ht="13.5">
      <c r="A62" s="175"/>
      <c r="B62" s="469" t="s">
        <v>233</v>
      </c>
      <c r="C62" s="467">
        <f t="shared" si="2"/>
        <v>-46550.408</v>
      </c>
      <c r="D62" s="487">
        <v>46550.408</v>
      </c>
      <c r="E62" s="447">
        <f>'[4]Expenses'!N62</f>
        <v>44846.95300000001</v>
      </c>
      <c r="F62" s="448">
        <v>0</v>
      </c>
      <c r="G62" s="449">
        <f t="shared" si="11"/>
        <v>-44846.95300000001</v>
      </c>
      <c r="H62" s="181"/>
      <c r="I62" s="188"/>
      <c r="J62" s="469" t="s">
        <v>233</v>
      </c>
      <c r="K62" s="447">
        <v>44977.213295999994</v>
      </c>
      <c r="L62" s="445">
        <v>0</v>
      </c>
      <c r="M62" s="449">
        <f t="shared" si="9"/>
        <v>-44977.213295999994</v>
      </c>
      <c r="N62" s="181"/>
      <c r="O62" s="188"/>
      <c r="P62" s="188"/>
      <c r="Q62" s="188"/>
      <c r="R62" s="188"/>
      <c r="S62" s="188"/>
      <c r="T62" s="188"/>
      <c r="U62" s="188"/>
      <c r="V62" s="188"/>
    </row>
    <row r="63" spans="1:22" s="179" customFormat="1" ht="13.5">
      <c r="A63" s="175"/>
      <c r="B63" s="470" t="s">
        <v>292</v>
      </c>
      <c r="C63" s="467">
        <f t="shared" si="2"/>
        <v>-740.4399999999999</v>
      </c>
      <c r="D63" s="488">
        <v>840.4399999999999</v>
      </c>
      <c r="E63" s="447">
        <f>'[4]Expenses'!N63</f>
        <v>835.7799999999999</v>
      </c>
      <c r="F63" s="448">
        <f>Expense!N61</f>
        <v>100</v>
      </c>
      <c r="G63" s="449">
        <f t="shared" si="11"/>
        <v>-735.7799999999999</v>
      </c>
      <c r="H63" s="181"/>
      <c r="I63" s="188"/>
      <c r="J63" s="470" t="s">
        <v>292</v>
      </c>
      <c r="K63" s="447">
        <v>500</v>
      </c>
      <c r="L63" s="448">
        <f>F63</f>
        <v>100</v>
      </c>
      <c r="M63" s="449">
        <f t="shared" si="9"/>
        <v>-400</v>
      </c>
      <c r="N63" s="181"/>
      <c r="O63" s="188"/>
      <c r="P63" s="188"/>
      <c r="Q63" s="188"/>
      <c r="R63" s="188"/>
      <c r="S63" s="188"/>
      <c r="T63" s="188"/>
      <c r="U63" s="188"/>
      <c r="V63" s="188"/>
    </row>
    <row r="64" spans="1:22" s="179" customFormat="1" ht="13.5">
      <c r="A64" s="175"/>
      <c r="B64" s="470" t="s">
        <v>188</v>
      </c>
      <c r="C64" s="467">
        <f t="shared" si="2"/>
        <v>109.66999999999996</v>
      </c>
      <c r="D64" s="488">
        <v>290.33000000000004</v>
      </c>
      <c r="E64" s="447">
        <f>'[4]Expenses'!N64</f>
        <v>0</v>
      </c>
      <c r="F64" s="448">
        <f>Expense!N62</f>
        <v>400</v>
      </c>
      <c r="G64" s="449">
        <f t="shared" si="11"/>
        <v>400</v>
      </c>
      <c r="H64" s="181"/>
      <c r="I64" s="188"/>
      <c r="J64" s="470" t="s">
        <v>188</v>
      </c>
      <c r="K64" s="447">
        <v>450</v>
      </c>
      <c r="L64" s="448">
        <f>F64</f>
        <v>400</v>
      </c>
      <c r="M64" s="449">
        <f t="shared" si="9"/>
        <v>-50</v>
      </c>
      <c r="N64" s="181"/>
      <c r="O64" s="188"/>
      <c r="P64" s="188"/>
      <c r="Q64" s="188"/>
      <c r="R64" s="188"/>
      <c r="S64" s="188"/>
      <c r="T64" s="188"/>
      <c r="U64" s="188"/>
      <c r="V64" s="188"/>
    </row>
    <row r="65" spans="1:22" s="179" customFormat="1" ht="13.5">
      <c r="A65" s="175"/>
      <c r="B65" s="470" t="s">
        <v>249</v>
      </c>
      <c r="C65" s="467">
        <f t="shared" si="2"/>
        <v>-1747.53</v>
      </c>
      <c r="D65" s="488">
        <v>1747.53</v>
      </c>
      <c r="E65" s="447">
        <f>'[4]Expenses'!N65</f>
        <v>4852.919999999999</v>
      </c>
      <c r="F65" s="448">
        <v>0</v>
      </c>
      <c r="G65" s="449">
        <f t="shared" si="11"/>
        <v>-4852.919999999999</v>
      </c>
      <c r="H65" s="181"/>
      <c r="I65" s="188"/>
      <c r="J65" s="470" t="s">
        <v>249</v>
      </c>
      <c r="K65" s="447">
        <v>1000</v>
      </c>
      <c r="L65" s="445">
        <v>0</v>
      </c>
      <c r="M65" s="449">
        <f t="shared" si="9"/>
        <v>-1000</v>
      </c>
      <c r="N65" s="181"/>
      <c r="O65" s="188"/>
      <c r="P65" s="188"/>
      <c r="Q65" s="188"/>
      <c r="R65" s="188"/>
      <c r="S65" s="188"/>
      <c r="T65" s="188"/>
      <c r="U65" s="188"/>
      <c r="V65" s="188"/>
    </row>
    <row r="66" spans="1:22" s="179" customFormat="1" ht="13.5">
      <c r="A66" s="175"/>
      <c r="B66" s="189" t="s">
        <v>279</v>
      </c>
      <c r="C66" s="467">
        <f t="shared" si="2"/>
        <v>-55139.0558470001</v>
      </c>
      <c r="D66" s="484">
        <v>1917135.4019999998</v>
      </c>
      <c r="E66" s="447">
        <f>SUM(E48:E65)</f>
        <v>1917332.9079499997</v>
      </c>
      <c r="F66" s="447">
        <f>SUM(F48:F65)</f>
        <v>1861996.3461529997</v>
      </c>
      <c r="G66" s="449">
        <f>SUM(G48:G65)</f>
        <v>-55336.561797000046</v>
      </c>
      <c r="H66" s="181"/>
      <c r="I66" s="188"/>
      <c r="J66" s="189" t="s">
        <v>279</v>
      </c>
      <c r="K66" s="447">
        <v>1895864.6392662493</v>
      </c>
      <c r="L66" s="447">
        <f>SUM(L48:L65)</f>
        <v>1861996.3461529997</v>
      </c>
      <c r="M66" s="449">
        <f>SUM(M48:M65)</f>
        <v>-33868.29311324973</v>
      </c>
      <c r="N66" s="181"/>
      <c r="O66" s="188"/>
      <c r="P66" s="188"/>
      <c r="Q66" s="188"/>
      <c r="R66" s="188"/>
      <c r="S66" s="188"/>
      <c r="T66" s="188"/>
      <c r="U66" s="188"/>
      <c r="V66" s="188"/>
    </row>
    <row r="67" spans="1:22" s="454" customFormat="1" ht="13.5">
      <c r="A67" s="451"/>
      <c r="B67" s="471" t="s">
        <v>276</v>
      </c>
      <c r="C67" s="456" t="s">
        <v>131</v>
      </c>
      <c r="D67" s="478" t="s">
        <v>433</v>
      </c>
      <c r="E67" s="455" t="str">
        <f>E5</f>
        <v>Actutal 19-20</v>
      </c>
      <c r="F67" s="456" t="str">
        <f>F5</f>
        <v>Budget 20-21</v>
      </c>
      <c r="G67" s="456" t="s">
        <v>131</v>
      </c>
      <c r="H67" s="456" t="s">
        <v>130</v>
      </c>
      <c r="I67" s="457"/>
      <c r="J67" s="471" t="s">
        <v>276</v>
      </c>
      <c r="K67" s="455" t="s">
        <v>294</v>
      </c>
      <c r="L67" s="456" t="str">
        <f>L5</f>
        <v>Budget 20-21</v>
      </c>
      <c r="M67" s="456" t="s">
        <v>131</v>
      </c>
      <c r="N67" s="456" t="s">
        <v>130</v>
      </c>
      <c r="O67" s="451"/>
      <c r="P67" s="451"/>
      <c r="Q67" s="451"/>
      <c r="R67" s="458"/>
      <c r="S67" s="458"/>
      <c r="T67" s="458"/>
      <c r="U67" s="459"/>
      <c r="V67" s="459"/>
    </row>
    <row r="68" spans="1:22" s="454" customFormat="1" ht="13.5">
      <c r="A68" s="451"/>
      <c r="B68" s="474" t="s">
        <v>210</v>
      </c>
      <c r="C68" s="474"/>
      <c r="D68" s="478"/>
      <c r="E68" s="455"/>
      <c r="F68" s="456"/>
      <c r="G68" s="456"/>
      <c r="H68" s="456"/>
      <c r="I68" s="457"/>
      <c r="J68" s="474" t="s">
        <v>210</v>
      </c>
      <c r="K68" s="455"/>
      <c r="L68" s="456"/>
      <c r="M68" s="456"/>
      <c r="N68" s="456"/>
      <c r="O68" s="451"/>
      <c r="P68" s="451"/>
      <c r="Q68" s="451"/>
      <c r="R68" s="458"/>
      <c r="S68" s="458"/>
      <c r="T68" s="458"/>
      <c r="U68" s="459"/>
      <c r="V68" s="459"/>
    </row>
    <row r="69" spans="1:22" s="179" customFormat="1" ht="13.5">
      <c r="A69" s="175"/>
      <c r="B69" s="194" t="s">
        <v>250</v>
      </c>
      <c r="C69" s="467">
        <f aca="true" t="shared" si="12" ref="C69:C78">F69-D69</f>
        <v>164028.44400000002</v>
      </c>
      <c r="D69" s="484">
        <v>840457.3</v>
      </c>
      <c r="E69" s="447">
        <f>'[4]Expenses'!N69</f>
        <v>860594.2200000001</v>
      </c>
      <c r="F69" s="448">
        <f>Expense!N66</f>
        <v>1004485.7440000001</v>
      </c>
      <c r="G69" s="449">
        <f aca="true" t="shared" si="13" ref="G69:G78">F69-E69</f>
        <v>143891.52399999998</v>
      </c>
      <c r="H69" s="181" t="s">
        <v>441</v>
      </c>
      <c r="I69" s="187"/>
      <c r="J69" s="194" t="s">
        <v>250</v>
      </c>
      <c r="K69" s="447">
        <v>1063165.7880000004</v>
      </c>
      <c r="L69" s="448">
        <f>F69</f>
        <v>1004485.7440000001</v>
      </c>
      <c r="M69" s="449">
        <f aca="true" t="shared" si="14" ref="M69:M78">L69-K69</f>
        <v>-58680.044000000344</v>
      </c>
      <c r="N69" s="181"/>
      <c r="O69" s="188"/>
      <c r="P69" s="188"/>
      <c r="Q69" s="188"/>
      <c r="R69" s="196"/>
      <c r="S69" s="196"/>
      <c r="T69" s="196"/>
      <c r="U69" s="201"/>
      <c r="V69" s="201"/>
    </row>
    <row r="70" spans="1:22" s="179" customFormat="1" ht="13.5">
      <c r="A70" s="175"/>
      <c r="B70" s="194" t="s">
        <v>251</v>
      </c>
      <c r="C70" s="467">
        <f t="shared" si="12"/>
        <v>16207.279999999984</v>
      </c>
      <c r="D70" s="484">
        <v>49572.72</v>
      </c>
      <c r="E70" s="447">
        <f>'[4]Expenses'!N70</f>
        <v>57397.03</v>
      </c>
      <c r="F70" s="448">
        <f>Expense!N67</f>
        <v>65779.99999999999</v>
      </c>
      <c r="G70" s="449">
        <f t="shared" si="13"/>
        <v>8382.969999999987</v>
      </c>
      <c r="H70" s="181" t="s">
        <v>442</v>
      </c>
      <c r="I70" s="187"/>
      <c r="J70" s="194" t="s">
        <v>251</v>
      </c>
      <c r="K70" s="447">
        <v>70030</v>
      </c>
      <c r="L70" s="448">
        <f aca="true" t="shared" si="15" ref="L70:L77">F70</f>
        <v>65779.99999999999</v>
      </c>
      <c r="M70" s="449">
        <f t="shared" si="14"/>
        <v>-4250.000000000015</v>
      </c>
      <c r="N70" s="181"/>
      <c r="O70" s="188"/>
      <c r="P70" s="188"/>
      <c r="Q70" s="188"/>
      <c r="R70" s="196"/>
      <c r="S70" s="196"/>
      <c r="T70" s="196"/>
      <c r="U70" s="201"/>
      <c r="V70" s="201"/>
    </row>
    <row r="71" spans="1:22" s="179" customFormat="1" ht="13.5">
      <c r="A71" s="175"/>
      <c r="B71" s="194" t="s">
        <v>252</v>
      </c>
      <c r="C71" s="467">
        <f t="shared" si="12"/>
        <v>14939.889416000005</v>
      </c>
      <c r="D71" s="484">
        <v>61903.270000000004</v>
      </c>
      <c r="E71" s="447">
        <f>'[4]Expenses'!N71</f>
        <v>62109.91000000001</v>
      </c>
      <c r="F71" s="448">
        <f>Expense!N68</f>
        <v>76843.15941600001</v>
      </c>
      <c r="G71" s="449">
        <f t="shared" si="13"/>
        <v>14733.249415999999</v>
      </c>
      <c r="H71" s="181"/>
      <c r="I71" s="187"/>
      <c r="J71" s="194" t="s">
        <v>252</v>
      </c>
      <c r="K71" s="447">
        <v>81332.182782</v>
      </c>
      <c r="L71" s="448">
        <f t="shared" si="15"/>
        <v>76843.15941600001</v>
      </c>
      <c r="M71" s="449">
        <f t="shared" si="14"/>
        <v>-4489.023365999994</v>
      </c>
      <c r="N71" s="181"/>
      <c r="O71" s="188"/>
      <c r="P71" s="188"/>
      <c r="Q71" s="188"/>
      <c r="R71" s="196"/>
      <c r="S71" s="196"/>
      <c r="T71" s="196"/>
      <c r="U71" s="201"/>
      <c r="V71" s="201"/>
    </row>
    <row r="72" spans="1:22" s="179" customFormat="1" ht="13.5">
      <c r="A72" s="175"/>
      <c r="B72" s="194" t="s">
        <v>274</v>
      </c>
      <c r="C72" s="467">
        <f t="shared" si="12"/>
        <v>-9047.394972799957</v>
      </c>
      <c r="D72" s="484">
        <v>200166.75439999998</v>
      </c>
      <c r="E72" s="447">
        <f>'[4]Expenses'!N72</f>
        <v>192841.89790000004</v>
      </c>
      <c r="F72" s="448">
        <f>Expense!N69</f>
        <v>191119.35942720002</v>
      </c>
      <c r="G72" s="449">
        <f t="shared" si="13"/>
        <v>-1722.5384728000208</v>
      </c>
      <c r="H72" s="181"/>
      <c r="I72" s="187"/>
      <c r="J72" s="194" t="s">
        <v>274</v>
      </c>
      <c r="K72" s="447">
        <v>193402.01717280003</v>
      </c>
      <c r="L72" s="448">
        <f t="shared" si="15"/>
        <v>191119.35942720002</v>
      </c>
      <c r="M72" s="449">
        <f t="shared" si="14"/>
        <v>-2282.6577456000086</v>
      </c>
      <c r="N72" s="181"/>
      <c r="O72" s="188"/>
      <c r="P72" s="188"/>
      <c r="Q72" s="188"/>
      <c r="R72" s="196"/>
      <c r="S72" s="196"/>
      <c r="T72" s="196"/>
      <c r="U72" s="201"/>
      <c r="V72" s="201"/>
    </row>
    <row r="73" spans="1:22" s="179" customFormat="1" ht="13.5">
      <c r="A73" s="175"/>
      <c r="B73" s="194" t="s">
        <v>254</v>
      </c>
      <c r="C73" s="467">
        <f t="shared" si="12"/>
        <v>-14951.27</v>
      </c>
      <c r="D73" s="484">
        <v>25751.27</v>
      </c>
      <c r="E73" s="447">
        <f>'[4]Expenses'!N73</f>
        <v>12715.6</v>
      </c>
      <c r="F73" s="448">
        <f>Expense!N70</f>
        <v>10800</v>
      </c>
      <c r="G73" s="449">
        <f t="shared" si="13"/>
        <v>-1915.6000000000004</v>
      </c>
      <c r="H73" s="181" t="s">
        <v>489</v>
      </c>
      <c r="I73" s="187"/>
      <c r="J73" s="194" t="s">
        <v>254</v>
      </c>
      <c r="K73" s="447">
        <v>15000</v>
      </c>
      <c r="L73" s="448">
        <f t="shared" si="15"/>
        <v>10800</v>
      </c>
      <c r="M73" s="449">
        <f t="shared" si="14"/>
        <v>-4200</v>
      </c>
      <c r="N73" s="181"/>
      <c r="O73" s="188"/>
      <c r="P73" s="188"/>
      <c r="Q73" s="188"/>
      <c r="R73" s="196"/>
      <c r="S73" s="196"/>
      <c r="T73" s="196"/>
      <c r="U73" s="201"/>
      <c r="V73" s="201"/>
    </row>
    <row r="74" spans="1:22" s="179" customFormat="1" ht="13.5">
      <c r="A74" s="175"/>
      <c r="B74" s="194" t="s">
        <v>265</v>
      </c>
      <c r="C74" s="467">
        <f t="shared" si="12"/>
        <v>-1561.5100000000002</v>
      </c>
      <c r="D74" s="485">
        <v>4271.51</v>
      </c>
      <c r="E74" s="447">
        <f>'[4]Expenses'!N74</f>
        <v>5394.51</v>
      </c>
      <c r="F74" s="448">
        <f>Expense!N71</f>
        <v>2710</v>
      </c>
      <c r="G74" s="449">
        <f t="shared" si="13"/>
        <v>-2684.51</v>
      </c>
      <c r="H74" s="181"/>
      <c r="I74" s="187"/>
      <c r="J74" s="194" t="s">
        <v>265</v>
      </c>
      <c r="K74" s="447">
        <v>3330</v>
      </c>
      <c r="L74" s="448">
        <f t="shared" si="15"/>
        <v>2710</v>
      </c>
      <c r="M74" s="449">
        <f t="shared" si="14"/>
        <v>-620</v>
      </c>
      <c r="N74" s="181"/>
      <c r="O74" s="188"/>
      <c r="P74" s="188"/>
      <c r="Q74" s="188"/>
      <c r="R74" s="196"/>
      <c r="S74" s="196"/>
      <c r="T74" s="196"/>
      <c r="U74" s="201"/>
      <c r="V74" s="201"/>
    </row>
    <row r="75" spans="1:22" s="179" customFormat="1" ht="13.5">
      <c r="A75" s="175"/>
      <c r="B75" s="194" t="s">
        <v>52</v>
      </c>
      <c r="C75" s="467">
        <f t="shared" si="12"/>
        <v>8540.1</v>
      </c>
      <c r="D75" s="484">
        <v>8359.9</v>
      </c>
      <c r="E75" s="447">
        <f>'[4]Expenses'!N75</f>
        <v>15177.729999999998</v>
      </c>
      <c r="F75" s="448">
        <f>Expense!N73</f>
        <v>16900</v>
      </c>
      <c r="G75" s="449">
        <f t="shared" si="13"/>
        <v>1722.2700000000023</v>
      </c>
      <c r="H75" s="181"/>
      <c r="I75" s="187"/>
      <c r="J75" s="194" t="s">
        <v>52</v>
      </c>
      <c r="K75" s="447">
        <v>13200</v>
      </c>
      <c r="L75" s="448">
        <f t="shared" si="15"/>
        <v>16900</v>
      </c>
      <c r="M75" s="449">
        <f t="shared" si="14"/>
        <v>3700</v>
      </c>
      <c r="N75" s="181"/>
      <c r="O75" s="188"/>
      <c r="P75" s="188"/>
      <c r="Q75" s="188"/>
      <c r="R75" s="196"/>
      <c r="S75" s="196"/>
      <c r="T75" s="196"/>
      <c r="U75" s="201"/>
      <c r="V75" s="201"/>
    </row>
    <row r="76" spans="1:22" s="179" customFormat="1" ht="13.5">
      <c r="A76" s="175"/>
      <c r="B76" s="194" t="s">
        <v>275</v>
      </c>
      <c r="C76" s="467">
        <f t="shared" si="12"/>
        <v>1510.4</v>
      </c>
      <c r="D76" s="484">
        <v>489.6</v>
      </c>
      <c r="E76" s="447">
        <f>'[4]Expenses'!N76</f>
        <v>2007</v>
      </c>
      <c r="F76" s="448">
        <f>Expense!N72</f>
        <v>2000</v>
      </c>
      <c r="G76" s="449">
        <f t="shared" si="13"/>
        <v>-7</v>
      </c>
      <c r="H76" s="181"/>
      <c r="I76" s="187"/>
      <c r="J76" s="194" t="s">
        <v>275</v>
      </c>
      <c r="K76" s="447">
        <v>2000</v>
      </c>
      <c r="L76" s="448">
        <f t="shared" si="15"/>
        <v>2000</v>
      </c>
      <c r="M76" s="449">
        <f t="shared" si="14"/>
        <v>0</v>
      </c>
      <c r="N76" s="181"/>
      <c r="O76" s="188"/>
      <c r="P76" s="188"/>
      <c r="Q76" s="188"/>
      <c r="R76" s="196"/>
      <c r="S76" s="196"/>
      <c r="T76" s="196"/>
      <c r="U76" s="201"/>
      <c r="V76" s="201"/>
    </row>
    <row r="77" spans="1:22" s="179" customFormat="1" ht="13.5">
      <c r="A77" s="175"/>
      <c r="B77" s="194" t="s">
        <v>267</v>
      </c>
      <c r="C77" s="467">
        <f t="shared" si="12"/>
        <v>-750</v>
      </c>
      <c r="D77" s="484">
        <v>750</v>
      </c>
      <c r="E77" s="447">
        <f>'[4]Expenses'!N77</f>
        <v>3238</v>
      </c>
      <c r="F77" s="448">
        <f>Expense!N74</f>
        <v>0</v>
      </c>
      <c r="G77" s="449">
        <f t="shared" si="13"/>
        <v>-3238</v>
      </c>
      <c r="H77" s="181"/>
      <c r="I77" s="187"/>
      <c r="J77" s="194" t="s">
        <v>267</v>
      </c>
      <c r="K77" s="447">
        <v>0</v>
      </c>
      <c r="L77" s="448">
        <f t="shared" si="15"/>
        <v>0</v>
      </c>
      <c r="M77" s="449">
        <f t="shared" si="14"/>
        <v>0</v>
      </c>
      <c r="N77" s="181"/>
      <c r="O77" s="188"/>
      <c r="P77" s="188"/>
      <c r="Q77" s="188"/>
      <c r="R77" s="188"/>
      <c r="S77" s="188"/>
      <c r="T77" s="188"/>
      <c r="U77" s="188"/>
      <c r="V77" s="188"/>
    </row>
    <row r="78" spans="1:22" s="179" customFormat="1" ht="13.5">
      <c r="A78" s="175"/>
      <c r="B78" s="473" t="s">
        <v>255</v>
      </c>
      <c r="C78" s="467">
        <f t="shared" si="12"/>
        <v>178915.93844319973</v>
      </c>
      <c r="D78" s="484">
        <v>1191722.3244</v>
      </c>
      <c r="E78" s="447">
        <f>SUM(E69:E77)</f>
        <v>1211475.8979000002</v>
      </c>
      <c r="F78" s="448">
        <f>SUM(F69:F77)</f>
        <v>1370638.2628431998</v>
      </c>
      <c r="G78" s="449">
        <f t="shared" si="13"/>
        <v>159162.36494319956</v>
      </c>
      <c r="H78" s="181"/>
      <c r="I78" s="188"/>
      <c r="J78" s="473" t="s">
        <v>255</v>
      </c>
      <c r="K78" s="447">
        <v>1441459.9879548005</v>
      </c>
      <c r="L78" s="448">
        <f>SUM(L69:L77)</f>
        <v>1370638.2628431998</v>
      </c>
      <c r="M78" s="449">
        <f t="shared" si="14"/>
        <v>-70821.72511160071</v>
      </c>
      <c r="N78" s="181"/>
      <c r="O78" s="188"/>
      <c r="P78" s="188"/>
      <c r="Q78" s="188"/>
      <c r="R78" s="188"/>
      <c r="S78" s="188"/>
      <c r="T78" s="188"/>
      <c r="U78" s="188"/>
      <c r="V78" s="188"/>
    </row>
    <row r="79" spans="1:22" s="454" customFormat="1" ht="13.5">
      <c r="A79" s="451"/>
      <c r="B79" s="474" t="s">
        <v>211</v>
      </c>
      <c r="C79" s="456" t="s">
        <v>129</v>
      </c>
      <c r="D79" s="478"/>
      <c r="E79" s="452"/>
      <c r="F79" s="453"/>
      <c r="G79" s="453"/>
      <c r="H79" s="453"/>
      <c r="I79" s="451"/>
      <c r="J79" s="474" t="s">
        <v>211</v>
      </c>
      <c r="K79" s="452"/>
      <c r="L79" s="453"/>
      <c r="M79" s="453"/>
      <c r="N79" s="453"/>
      <c r="O79" s="451"/>
      <c r="P79" s="451"/>
      <c r="Q79" s="451"/>
      <c r="R79" s="451"/>
      <c r="S79" s="451"/>
      <c r="T79" s="451"/>
      <c r="U79" s="451"/>
      <c r="V79" s="451"/>
    </row>
    <row r="80" spans="1:22" s="179" customFormat="1" ht="13.5">
      <c r="A80" s="175"/>
      <c r="B80" s="468" t="s">
        <v>256</v>
      </c>
      <c r="C80" s="467">
        <f aca="true" t="shared" si="16" ref="C80:C89">F80-D80</f>
        <v>3745.7000000000116</v>
      </c>
      <c r="D80" s="484">
        <v>70508.7</v>
      </c>
      <c r="E80" s="447">
        <f>'[4]Expenses'!N79</f>
        <v>66934.24</v>
      </c>
      <c r="F80" s="448">
        <f>Expense!N77</f>
        <v>74254.40000000001</v>
      </c>
      <c r="G80" s="449">
        <f aca="true" t="shared" si="17" ref="G80:G89">F80-E80</f>
        <v>7320.1600000000035</v>
      </c>
      <c r="H80" s="181"/>
      <c r="I80" s="188"/>
      <c r="J80" s="468" t="s">
        <v>256</v>
      </c>
      <c r="K80" s="447">
        <v>70642</v>
      </c>
      <c r="L80" s="448">
        <f>F80</f>
        <v>74254.40000000001</v>
      </c>
      <c r="M80" s="449">
        <f aca="true" t="shared" si="18" ref="M80:M89">L80-K80</f>
        <v>3612.4000000000087</v>
      </c>
      <c r="N80" s="181" t="s">
        <v>428</v>
      </c>
      <c r="O80" s="188"/>
      <c r="P80" s="188"/>
      <c r="Q80" s="188"/>
      <c r="R80" s="188"/>
      <c r="S80" s="188"/>
      <c r="T80" s="188"/>
      <c r="U80" s="188"/>
      <c r="V80" s="188"/>
    </row>
    <row r="81" spans="1:22" s="179" customFormat="1" ht="13.5">
      <c r="A81" s="175"/>
      <c r="B81" s="468" t="s">
        <v>257</v>
      </c>
      <c r="C81" s="467">
        <f t="shared" si="16"/>
        <v>-2533.2999999999993</v>
      </c>
      <c r="D81" s="484">
        <v>5125.299999999999</v>
      </c>
      <c r="E81" s="447">
        <f>'[4]Expenses'!N80</f>
        <v>602.22</v>
      </c>
      <c r="F81" s="448">
        <f>Expense!N78</f>
        <v>2592</v>
      </c>
      <c r="G81" s="449">
        <f t="shared" si="17"/>
        <v>1989.78</v>
      </c>
      <c r="H81" s="181"/>
      <c r="I81" s="188"/>
      <c r="J81" s="468" t="s">
        <v>257</v>
      </c>
      <c r="K81" s="447">
        <v>3880</v>
      </c>
      <c r="L81" s="448">
        <f aca="true" t="shared" si="19" ref="L81:L87">F81</f>
        <v>2592</v>
      </c>
      <c r="M81" s="449">
        <f t="shared" si="18"/>
        <v>-1288</v>
      </c>
      <c r="N81" s="181"/>
      <c r="O81" s="188"/>
      <c r="P81" s="188"/>
      <c r="Q81" s="188"/>
      <c r="R81" s="188"/>
      <c r="S81" s="188"/>
      <c r="T81" s="188"/>
      <c r="U81" s="188"/>
      <c r="V81" s="188"/>
    </row>
    <row r="82" spans="1:22" s="179" customFormat="1" ht="13.5">
      <c r="A82" s="175"/>
      <c r="B82" s="468" t="s">
        <v>258</v>
      </c>
      <c r="C82" s="467">
        <f t="shared" si="16"/>
        <v>444.10159999999905</v>
      </c>
      <c r="D82" s="484">
        <v>5236.36</v>
      </c>
      <c r="E82" s="447">
        <f>'[4]Expenses'!N81</f>
        <v>5181.6026790000005</v>
      </c>
      <c r="F82" s="448">
        <f>Expense!N79</f>
        <v>5680.461599999999</v>
      </c>
      <c r="G82" s="449">
        <f t="shared" si="17"/>
        <v>498.8589209999982</v>
      </c>
      <c r="H82" s="181"/>
      <c r="I82" s="188"/>
      <c r="J82" s="468" t="s">
        <v>258</v>
      </c>
      <c r="K82" s="447">
        <v>5404</v>
      </c>
      <c r="L82" s="448">
        <f t="shared" si="19"/>
        <v>5680.461599999999</v>
      </c>
      <c r="M82" s="449">
        <f t="shared" si="18"/>
        <v>276.4615999999987</v>
      </c>
      <c r="N82" s="181"/>
      <c r="O82" s="188"/>
      <c r="P82" s="188"/>
      <c r="Q82" s="188"/>
      <c r="R82" s="188"/>
      <c r="S82" s="188"/>
      <c r="T82" s="188"/>
      <c r="U82" s="188"/>
      <c r="V82" s="188"/>
    </row>
    <row r="83" spans="1:22" s="179" customFormat="1" ht="13.5">
      <c r="A83" s="175"/>
      <c r="B83" s="468" t="s">
        <v>259</v>
      </c>
      <c r="C83" s="467">
        <f t="shared" si="16"/>
        <v>-2001.088467199992</v>
      </c>
      <c r="D83" s="484">
        <v>18620.1632</v>
      </c>
      <c r="E83" s="447">
        <f>'[4]Expenses'!N82</f>
        <v>17938.781199999998</v>
      </c>
      <c r="F83" s="448">
        <f>Expense!N80</f>
        <v>16619.074732800007</v>
      </c>
      <c r="G83" s="449">
        <f t="shared" si="17"/>
        <v>-1319.7064671999906</v>
      </c>
      <c r="H83" s="181"/>
      <c r="I83" s="188"/>
      <c r="J83" s="468" t="s">
        <v>259</v>
      </c>
      <c r="K83" s="447">
        <v>17991</v>
      </c>
      <c r="L83" s="448">
        <f t="shared" si="19"/>
        <v>16619.074732800007</v>
      </c>
      <c r="M83" s="449">
        <f t="shared" si="18"/>
        <v>-1371.925267199993</v>
      </c>
      <c r="N83" s="181"/>
      <c r="O83" s="188"/>
      <c r="P83" s="188"/>
      <c r="Q83" s="188"/>
      <c r="R83" s="188"/>
      <c r="S83" s="188"/>
      <c r="T83" s="188"/>
      <c r="U83" s="188"/>
      <c r="V83" s="188"/>
    </row>
    <row r="84" spans="1:22" s="179" customFormat="1" ht="13.5">
      <c r="A84" s="175"/>
      <c r="B84" s="468" t="s">
        <v>260</v>
      </c>
      <c r="C84" s="467">
        <f t="shared" si="16"/>
        <v>-2735.36</v>
      </c>
      <c r="D84" s="484">
        <v>3435.36</v>
      </c>
      <c r="E84" s="447">
        <f>'[4]Expenses'!N83</f>
        <v>428.57000000000005</v>
      </c>
      <c r="F84" s="448">
        <f>Expense!N81</f>
        <v>700</v>
      </c>
      <c r="G84" s="449">
        <f t="shared" si="17"/>
        <v>271.42999999999995</v>
      </c>
      <c r="H84" s="181" t="s">
        <v>462</v>
      </c>
      <c r="I84" s="188"/>
      <c r="J84" s="468" t="s">
        <v>260</v>
      </c>
      <c r="K84" s="447">
        <v>2800</v>
      </c>
      <c r="L84" s="448">
        <f t="shared" si="19"/>
        <v>700</v>
      </c>
      <c r="M84" s="449">
        <f t="shared" si="18"/>
        <v>-2100</v>
      </c>
      <c r="N84" s="181"/>
      <c r="O84" s="188"/>
      <c r="P84" s="188"/>
      <c r="Q84" s="188"/>
      <c r="R84" s="188"/>
      <c r="S84" s="188"/>
      <c r="T84" s="188"/>
      <c r="U84" s="188"/>
      <c r="V84" s="188"/>
    </row>
    <row r="85" spans="1:22" s="179" customFormat="1" ht="13.5">
      <c r="A85" s="175"/>
      <c r="B85" s="468" t="s">
        <v>263</v>
      </c>
      <c r="C85" s="467">
        <f t="shared" si="16"/>
        <v>-1702</v>
      </c>
      <c r="D85" s="484">
        <v>1702</v>
      </c>
      <c r="E85" s="447">
        <f>'[4]Expenses'!$N$86</f>
        <v>0</v>
      </c>
      <c r="F85" s="448">
        <f>Expense!N82</f>
        <v>0</v>
      </c>
      <c r="G85" s="449">
        <f t="shared" si="17"/>
        <v>0</v>
      </c>
      <c r="H85" s="181"/>
      <c r="I85" s="188"/>
      <c r="J85" s="468" t="s">
        <v>263</v>
      </c>
      <c r="K85" s="447">
        <v>0</v>
      </c>
      <c r="L85" s="448">
        <f t="shared" si="19"/>
        <v>0</v>
      </c>
      <c r="M85" s="449">
        <f t="shared" si="18"/>
        <v>0</v>
      </c>
      <c r="N85" s="181" t="s">
        <v>429</v>
      </c>
      <c r="O85" s="188"/>
      <c r="P85" s="188"/>
      <c r="Q85" s="188"/>
      <c r="R85" s="188"/>
      <c r="S85" s="188"/>
      <c r="T85" s="188"/>
      <c r="U85" s="188"/>
      <c r="V85" s="188"/>
    </row>
    <row r="86" spans="1:22" s="179" customFormat="1" ht="13.5">
      <c r="A86" s="175"/>
      <c r="B86" s="468" t="s">
        <v>268</v>
      </c>
      <c r="C86" s="467">
        <f t="shared" si="16"/>
        <v>0</v>
      </c>
      <c r="D86" s="484">
        <v>0</v>
      </c>
      <c r="E86" s="447">
        <f>'[4]Expenses'!$N$88</f>
        <v>0</v>
      </c>
      <c r="F86" s="448">
        <f>Expense!N83</f>
        <v>0</v>
      </c>
      <c r="G86" s="449">
        <f t="shared" si="17"/>
        <v>0</v>
      </c>
      <c r="H86" s="181"/>
      <c r="I86" s="188"/>
      <c r="J86" s="468" t="s">
        <v>268</v>
      </c>
      <c r="K86" s="447">
        <v>0</v>
      </c>
      <c r="L86" s="448">
        <f t="shared" si="19"/>
        <v>0</v>
      </c>
      <c r="M86" s="449">
        <f t="shared" si="18"/>
        <v>0</v>
      </c>
      <c r="N86" s="181" t="s">
        <v>429</v>
      </c>
      <c r="O86" s="188"/>
      <c r="P86" s="188"/>
      <c r="Q86" s="188"/>
      <c r="R86" s="188"/>
      <c r="S86" s="188"/>
      <c r="T86" s="188"/>
      <c r="U86" s="188"/>
      <c r="V86" s="188"/>
    </row>
    <row r="87" spans="1:22" s="179" customFormat="1" ht="13.5">
      <c r="A87" s="175"/>
      <c r="B87" s="468" t="s">
        <v>271</v>
      </c>
      <c r="C87" s="467">
        <f t="shared" si="16"/>
        <v>500</v>
      </c>
      <c r="D87" s="484">
        <v>0</v>
      </c>
      <c r="E87" s="447">
        <f>'[4]Expenses'!$N$87</f>
        <v>431.56</v>
      </c>
      <c r="F87" s="448">
        <f>Expense!N84</f>
        <v>500</v>
      </c>
      <c r="G87" s="449">
        <f t="shared" si="17"/>
        <v>68.44</v>
      </c>
      <c r="H87" s="181" t="s">
        <v>462</v>
      </c>
      <c r="I87" s="188"/>
      <c r="J87" s="468" t="s">
        <v>271</v>
      </c>
      <c r="K87" s="447">
        <v>1000</v>
      </c>
      <c r="L87" s="448">
        <f t="shared" si="19"/>
        <v>500</v>
      </c>
      <c r="M87" s="449">
        <f t="shared" si="18"/>
        <v>-500</v>
      </c>
      <c r="N87" s="181" t="s">
        <v>429</v>
      </c>
      <c r="O87" s="188"/>
      <c r="P87" s="188"/>
      <c r="Q87" s="188"/>
      <c r="R87" s="188"/>
      <c r="S87" s="188"/>
      <c r="T87" s="188"/>
      <c r="U87" s="188"/>
      <c r="V87" s="188"/>
    </row>
    <row r="88" spans="1:22" s="179" customFormat="1" ht="13.5">
      <c r="A88" s="175"/>
      <c r="B88" s="473" t="s">
        <v>218</v>
      </c>
      <c r="C88" s="467">
        <f t="shared" si="16"/>
        <v>-4281.946867199978</v>
      </c>
      <c r="D88" s="484">
        <v>104627.8832</v>
      </c>
      <c r="E88" s="447">
        <f>SUM(E80:E87)</f>
        <v>91516.97387900001</v>
      </c>
      <c r="F88" s="448">
        <f>SUM(F80:F87)</f>
        <v>100345.93633280002</v>
      </c>
      <c r="G88" s="449">
        <f t="shared" si="17"/>
        <v>8828.962453800006</v>
      </c>
      <c r="H88" s="181"/>
      <c r="I88" s="188"/>
      <c r="J88" s="473" t="s">
        <v>218</v>
      </c>
      <c r="K88" s="447">
        <v>101717</v>
      </c>
      <c r="L88" s="448">
        <f>SUM(L80:L87)</f>
        <v>100345.93633280002</v>
      </c>
      <c r="M88" s="449">
        <f t="shared" si="18"/>
        <v>-1371.0636671999819</v>
      </c>
      <c r="N88" s="181"/>
      <c r="O88" s="188"/>
      <c r="P88" s="188"/>
      <c r="Q88" s="188"/>
      <c r="R88" s="188"/>
      <c r="S88" s="188"/>
      <c r="T88" s="188"/>
      <c r="U88" s="188"/>
      <c r="V88" s="188"/>
    </row>
    <row r="89" spans="1:22" s="179" customFormat="1" ht="13.5">
      <c r="A89" s="175"/>
      <c r="B89" s="207" t="s">
        <v>277</v>
      </c>
      <c r="C89" s="467">
        <f t="shared" si="16"/>
        <v>174633.99157599965</v>
      </c>
      <c r="D89" s="489">
        <v>1296350.2076</v>
      </c>
      <c r="E89" s="447">
        <f>SUM(E88,E78)</f>
        <v>1302992.8717790002</v>
      </c>
      <c r="F89" s="448">
        <f>SUM(F88,F78)</f>
        <v>1470984.1991759997</v>
      </c>
      <c r="G89" s="449">
        <f t="shared" si="17"/>
        <v>167991.32739699958</v>
      </c>
      <c r="H89" s="181" t="s">
        <v>278</v>
      </c>
      <c r="I89" s="188"/>
      <c r="J89" s="207" t="s">
        <v>277</v>
      </c>
      <c r="K89" s="447">
        <v>1543176.9879548005</v>
      </c>
      <c r="L89" s="448">
        <f>SUM(L88,L78)</f>
        <v>1470984.1991759997</v>
      </c>
      <c r="M89" s="449">
        <f t="shared" si="18"/>
        <v>-72192.78877880075</v>
      </c>
      <c r="N89" s="181" t="s">
        <v>278</v>
      </c>
      <c r="O89" s="188"/>
      <c r="P89" s="188"/>
      <c r="Q89" s="188"/>
      <c r="R89" s="188"/>
      <c r="S89" s="188"/>
      <c r="T89" s="188"/>
      <c r="U89" s="188"/>
      <c r="V89" s="188"/>
    </row>
    <row r="90" spans="1:22" s="454" customFormat="1" ht="13.5">
      <c r="A90" s="451"/>
      <c r="B90" s="466"/>
      <c r="C90" s="456" t="s">
        <v>131</v>
      </c>
      <c r="D90" s="478" t="s">
        <v>433</v>
      </c>
      <c r="E90" s="455" t="str">
        <f>E5</f>
        <v>Actutal 19-20</v>
      </c>
      <c r="F90" s="456" t="str">
        <f>F5</f>
        <v>Budget 20-21</v>
      </c>
      <c r="G90" s="453" t="s">
        <v>131</v>
      </c>
      <c r="H90" s="453"/>
      <c r="I90" s="451"/>
      <c r="J90" s="466"/>
      <c r="K90" s="455" t="s">
        <v>294</v>
      </c>
      <c r="L90" s="456" t="str">
        <f>F90</f>
        <v>Budget 20-21</v>
      </c>
      <c r="M90" s="453" t="s">
        <v>131</v>
      </c>
      <c r="N90" s="453"/>
      <c r="O90" s="451"/>
      <c r="P90" s="451"/>
      <c r="Q90" s="451"/>
      <c r="R90" s="451"/>
      <c r="S90" s="451"/>
      <c r="T90" s="451"/>
      <c r="U90" s="451"/>
      <c r="V90" s="451"/>
    </row>
    <row r="91" spans="1:22" s="179" customFormat="1" ht="13.5">
      <c r="A91" s="175"/>
      <c r="B91" s="218" t="s">
        <v>32</v>
      </c>
      <c r="C91" s="467">
        <f>F91-D91</f>
        <v>146168.2152409912</v>
      </c>
      <c r="D91" s="492">
        <v>4031838.376</v>
      </c>
      <c r="E91" s="492">
        <f>SUM(E89,E66,E46,E18)</f>
        <v>4032018.1394289997</v>
      </c>
      <c r="F91" s="492">
        <f>SUM(F89,F66,F46,F18)</f>
        <v>4178006.5912409914</v>
      </c>
      <c r="G91" s="449">
        <f>F91-E91</f>
        <v>145988.45181199163</v>
      </c>
      <c r="H91" s="181"/>
      <c r="I91" s="188"/>
      <c r="J91" s="218" t="s">
        <v>32</v>
      </c>
      <c r="K91" s="450">
        <v>4302671.78993685</v>
      </c>
      <c r="L91" s="492">
        <f>SUM(L89,L66,L46,L18)</f>
        <v>4178006.5912409914</v>
      </c>
      <c r="M91" s="181">
        <f>L91-K91</f>
        <v>-124665.19869585847</v>
      </c>
      <c r="N91" s="181"/>
      <c r="O91" s="188"/>
      <c r="P91" s="188"/>
      <c r="Q91" s="188"/>
      <c r="R91" s="188"/>
      <c r="S91" s="188"/>
      <c r="T91" s="188"/>
      <c r="U91" s="188"/>
      <c r="V91" s="188"/>
    </row>
    <row r="92" spans="1:22" s="179" customFormat="1" ht="13.5">
      <c r="A92" s="175"/>
      <c r="B92" s="218" t="s">
        <v>293</v>
      </c>
      <c r="C92" s="218"/>
      <c r="D92" s="484">
        <v>89382</v>
      </c>
      <c r="E92" s="447">
        <v>4811</v>
      </c>
      <c r="F92" s="449"/>
      <c r="G92" s="449"/>
      <c r="H92" s="181"/>
      <c r="I92" s="188"/>
      <c r="K92" s="199"/>
      <c r="L92" s="183"/>
      <c r="M92" s="181"/>
      <c r="N92" s="181"/>
      <c r="O92" s="188"/>
      <c r="P92" s="188"/>
      <c r="Q92" s="188"/>
      <c r="R92" s="188"/>
      <c r="S92" s="188"/>
      <c r="T92" s="188"/>
      <c r="U92" s="188"/>
      <c r="V92" s="188"/>
    </row>
    <row r="93" spans="1:22" s="179" customFormat="1" ht="13.5">
      <c r="A93" s="175"/>
      <c r="B93" s="218" t="s">
        <v>153</v>
      </c>
      <c r="C93" s="218"/>
      <c r="D93" s="484">
        <v>243493</v>
      </c>
      <c r="E93" s="447">
        <v>0</v>
      </c>
      <c r="F93" s="449"/>
      <c r="G93" s="449"/>
      <c r="H93" s="181"/>
      <c r="I93" s="188"/>
      <c r="J93" s="218"/>
      <c r="K93" s="180"/>
      <c r="L93" s="181"/>
      <c r="M93" s="181"/>
      <c r="O93" s="188"/>
      <c r="P93" s="188"/>
      <c r="Q93" s="188"/>
      <c r="R93" s="188"/>
      <c r="S93" s="188"/>
      <c r="T93" s="188"/>
      <c r="U93" s="188"/>
      <c r="V93" s="188"/>
    </row>
    <row r="94" spans="1:22" s="179" customFormat="1" ht="13.5">
      <c r="A94" s="175"/>
      <c r="B94" s="218" t="s">
        <v>488</v>
      </c>
      <c r="C94" s="218"/>
      <c r="D94" s="484"/>
      <c r="E94" s="447">
        <v>6798</v>
      </c>
      <c r="F94" s="449"/>
      <c r="G94" s="449"/>
      <c r="H94" s="181"/>
      <c r="I94" s="188"/>
      <c r="J94" s="218"/>
      <c r="K94" s="180"/>
      <c r="L94" s="181"/>
      <c r="M94" s="181"/>
      <c r="O94" s="188"/>
      <c r="P94" s="188"/>
      <c r="Q94" s="188"/>
      <c r="R94" s="188"/>
      <c r="S94" s="188"/>
      <c r="T94" s="188"/>
      <c r="U94" s="188"/>
      <c r="V94" s="188"/>
    </row>
    <row r="95" spans="1:22" s="179" customFormat="1" ht="13.5">
      <c r="A95" s="175"/>
      <c r="B95" s="218" t="s">
        <v>94</v>
      </c>
      <c r="C95" s="218"/>
      <c r="D95" s="493">
        <v>4364713.376</v>
      </c>
      <c r="E95" s="492">
        <f>SUM(E91:E94)</f>
        <v>4043627.1394289997</v>
      </c>
      <c r="F95" s="449"/>
      <c r="G95" s="449"/>
      <c r="H95" s="181"/>
      <c r="I95" s="188"/>
      <c r="J95" s="218"/>
      <c r="K95" s="199"/>
      <c r="L95" s="181"/>
      <c r="M95" s="181"/>
      <c r="N95" s="218"/>
      <c r="O95" s="188"/>
      <c r="P95" s="188"/>
      <c r="Q95" s="188"/>
      <c r="R95" s="188"/>
      <c r="S95" s="188"/>
      <c r="T95" s="188"/>
      <c r="U95" s="188"/>
      <c r="V95" s="188"/>
    </row>
    <row r="96" spans="1:22" s="179" customFormat="1" ht="13.5">
      <c r="A96" s="175"/>
      <c r="B96" s="194"/>
      <c r="C96" s="194"/>
      <c r="D96" s="479"/>
      <c r="E96" s="447"/>
      <c r="F96" s="449"/>
      <c r="G96" s="449"/>
      <c r="H96" s="181"/>
      <c r="I96" s="188"/>
      <c r="J96" s="194"/>
      <c r="K96" s="180"/>
      <c r="L96" s="181"/>
      <c r="M96" s="181"/>
      <c r="N96" s="181"/>
      <c r="O96" s="188"/>
      <c r="P96" s="188"/>
      <c r="Q96" s="188"/>
      <c r="R96" s="188"/>
      <c r="S96" s="188"/>
      <c r="T96" s="188"/>
      <c r="U96" s="188"/>
      <c r="V96" s="188"/>
    </row>
    <row r="97" spans="1:22" s="454" customFormat="1" ht="13.5">
      <c r="A97" s="451"/>
      <c r="B97" s="471" t="s">
        <v>434</v>
      </c>
      <c r="C97" s="456" t="s">
        <v>131</v>
      </c>
      <c r="D97" s="478" t="s">
        <v>433</v>
      </c>
      <c r="E97" s="455" t="s">
        <v>388</v>
      </c>
      <c r="F97" s="456" t="s">
        <v>389</v>
      </c>
      <c r="G97" s="456" t="s">
        <v>131</v>
      </c>
      <c r="H97" s="456" t="s">
        <v>130</v>
      </c>
      <c r="I97" s="451"/>
      <c r="J97" s="471" t="s">
        <v>177</v>
      </c>
      <c r="K97" s="455" t="s">
        <v>294</v>
      </c>
      <c r="L97" s="456" t="s">
        <v>389</v>
      </c>
      <c r="M97" s="456" t="s">
        <v>131</v>
      </c>
      <c r="N97" s="456" t="s">
        <v>130</v>
      </c>
      <c r="O97" s="451"/>
      <c r="P97" s="451"/>
      <c r="Q97" s="451"/>
      <c r="R97" s="451"/>
      <c r="S97" s="451"/>
      <c r="T97" s="451"/>
      <c r="U97" s="451"/>
      <c r="V97" s="451"/>
    </row>
    <row r="98" spans="1:22" s="179" customFormat="1" ht="13.5">
      <c r="A98" s="175"/>
      <c r="B98" s="189" t="s">
        <v>174</v>
      </c>
      <c r="C98" s="467">
        <f aca="true" t="shared" si="20" ref="C98:C111">F98-D98</f>
        <v>-63466.610000000015</v>
      </c>
      <c r="D98" s="484">
        <v>231466.61000000002</v>
      </c>
      <c r="E98" s="447">
        <f>'[4]Expenses'!N117</f>
        <v>201056.09000000003</v>
      </c>
      <c r="F98" s="449">
        <f>Expense!N92</f>
        <v>168000</v>
      </c>
      <c r="G98" s="449">
        <f aca="true" t="shared" si="21" ref="G98:G111">F98-E98</f>
        <v>-33056.090000000026</v>
      </c>
      <c r="H98" s="202"/>
      <c r="I98" s="188"/>
      <c r="J98" s="495" t="s">
        <v>174</v>
      </c>
      <c r="K98" s="447">
        <v>227200</v>
      </c>
      <c r="L98" s="449">
        <f>F98</f>
        <v>168000</v>
      </c>
      <c r="M98" s="449">
        <f aca="true" t="shared" si="22" ref="M98:M111">L98-K98</f>
        <v>-59200</v>
      </c>
      <c r="N98" s="202"/>
      <c r="O98" s="188"/>
      <c r="P98" s="188"/>
      <c r="Q98" s="188"/>
      <c r="R98" s="188"/>
      <c r="S98" s="188"/>
      <c r="T98" s="188"/>
      <c r="U98" s="188"/>
      <c r="V98" s="188"/>
    </row>
    <row r="99" spans="1:22" s="179" customFormat="1" ht="13.5">
      <c r="A99" s="175"/>
      <c r="B99" s="194" t="s">
        <v>44</v>
      </c>
      <c r="C99" s="467">
        <f t="shared" si="20"/>
        <v>1383.8799999999992</v>
      </c>
      <c r="D99" s="484">
        <v>7786.120000000001</v>
      </c>
      <c r="E99" s="447">
        <f>'[4]Expenses'!N118</f>
        <v>7483.4800000000005</v>
      </c>
      <c r="F99" s="449">
        <f>Expense!N93</f>
        <v>9170</v>
      </c>
      <c r="G99" s="449">
        <f t="shared" si="21"/>
        <v>1686.5199999999995</v>
      </c>
      <c r="H99" s="205" t="s">
        <v>454</v>
      </c>
      <c r="I99" s="188"/>
      <c r="J99" s="495" t="s">
        <v>44</v>
      </c>
      <c r="K99" s="447">
        <v>8190</v>
      </c>
      <c r="L99" s="449">
        <f aca="true" t="shared" si="23" ref="L99:L110">F99</f>
        <v>9170</v>
      </c>
      <c r="M99" s="449">
        <f t="shared" si="22"/>
        <v>980</v>
      </c>
      <c r="N99" s="205"/>
      <c r="O99" s="188"/>
      <c r="P99" s="188"/>
      <c r="Q99" s="188"/>
      <c r="R99" s="188"/>
      <c r="S99" s="188"/>
      <c r="T99" s="188"/>
      <c r="U99" s="188"/>
      <c r="V99" s="188"/>
    </row>
    <row r="100" spans="1:22" s="179" customFormat="1" ht="13.5">
      <c r="A100" s="175"/>
      <c r="B100" s="194" t="s">
        <v>48</v>
      </c>
      <c r="C100" s="467">
        <f t="shared" si="20"/>
        <v>5211.540000000001</v>
      </c>
      <c r="D100" s="484">
        <v>19988.46</v>
      </c>
      <c r="E100" s="447">
        <f>'[4]Expenses'!N119</f>
        <v>24143.529999999995</v>
      </c>
      <c r="F100" s="449">
        <f>Expense!N94</f>
        <v>25200</v>
      </c>
      <c r="G100" s="449">
        <f t="shared" si="21"/>
        <v>1056.4700000000048</v>
      </c>
      <c r="H100" s="205" t="s">
        <v>455</v>
      </c>
      <c r="I100" s="188"/>
      <c r="J100" s="495" t="s">
        <v>48</v>
      </c>
      <c r="K100" s="447">
        <v>17760</v>
      </c>
      <c r="L100" s="449">
        <f t="shared" si="23"/>
        <v>25200</v>
      </c>
      <c r="M100" s="449">
        <f t="shared" si="22"/>
        <v>7440</v>
      </c>
      <c r="N100" s="205"/>
      <c r="O100" s="188"/>
      <c r="P100" s="188"/>
      <c r="Q100" s="188"/>
      <c r="R100" s="188"/>
      <c r="S100" s="188"/>
      <c r="T100" s="188"/>
      <c r="U100" s="188"/>
      <c r="V100" s="188"/>
    </row>
    <row r="101" spans="1:22" s="179" customFormat="1" ht="13.5">
      <c r="A101" s="175"/>
      <c r="B101" s="194" t="s">
        <v>49</v>
      </c>
      <c r="C101" s="467">
        <f t="shared" si="20"/>
        <v>383.7999999999993</v>
      </c>
      <c r="D101" s="484">
        <v>15216.2</v>
      </c>
      <c r="E101" s="447">
        <f>'[4]Expenses'!N120</f>
        <v>14313.130000000001</v>
      </c>
      <c r="F101" s="449">
        <f>Expense!N95</f>
        <v>15600</v>
      </c>
      <c r="G101" s="449">
        <f t="shared" si="21"/>
        <v>1286.869999999999</v>
      </c>
      <c r="H101" s="205"/>
      <c r="I101" s="188"/>
      <c r="J101" s="495" t="s">
        <v>49</v>
      </c>
      <c r="K101" s="447">
        <v>14700</v>
      </c>
      <c r="L101" s="449">
        <f t="shared" si="23"/>
        <v>15600</v>
      </c>
      <c r="M101" s="449">
        <f t="shared" si="22"/>
        <v>900</v>
      </c>
      <c r="N101" s="205"/>
      <c r="O101" s="188"/>
      <c r="P101" s="188"/>
      <c r="Q101" s="188"/>
      <c r="R101" s="188"/>
      <c r="S101" s="188"/>
      <c r="T101" s="188"/>
      <c r="U101" s="188"/>
      <c r="V101" s="188"/>
    </row>
    <row r="102" spans="1:22" s="179" customFormat="1" ht="13.5">
      <c r="A102" s="175"/>
      <c r="B102" s="206" t="s">
        <v>160</v>
      </c>
      <c r="C102" s="467">
        <f t="shared" si="20"/>
        <v>10767.559999999983</v>
      </c>
      <c r="D102" s="484">
        <v>65932.44000000002</v>
      </c>
      <c r="E102" s="447">
        <f>'[4]Expenses'!N121</f>
        <v>76152.00000000001</v>
      </c>
      <c r="F102" s="449">
        <f>Expense!N96</f>
        <v>76700</v>
      </c>
      <c r="G102" s="449">
        <f t="shared" si="21"/>
        <v>547.9999999999854</v>
      </c>
      <c r="H102" s="205"/>
      <c r="I102" s="188"/>
      <c r="J102" s="495" t="s">
        <v>160</v>
      </c>
      <c r="K102" s="447">
        <v>65400</v>
      </c>
      <c r="L102" s="449">
        <f t="shared" si="23"/>
        <v>76700</v>
      </c>
      <c r="M102" s="449">
        <f t="shared" si="22"/>
        <v>11300</v>
      </c>
      <c r="N102" s="205"/>
      <c r="O102" s="188"/>
      <c r="P102" s="188"/>
      <c r="Q102" s="188"/>
      <c r="R102" s="188"/>
      <c r="S102" s="188"/>
      <c r="T102" s="188"/>
      <c r="U102" s="188"/>
      <c r="V102" s="188"/>
    </row>
    <row r="103" spans="1:22" s="179" customFormat="1" ht="13.5">
      <c r="A103" s="175"/>
      <c r="B103" s="189" t="s">
        <v>161</v>
      </c>
      <c r="C103" s="467">
        <f t="shared" si="20"/>
        <v>3237.42</v>
      </c>
      <c r="D103" s="484">
        <v>6462.58</v>
      </c>
      <c r="E103" s="447">
        <f>'[4]Expenses'!N122</f>
        <v>6783.139999999999</v>
      </c>
      <c r="F103" s="449">
        <f>Expense!N97</f>
        <v>9700</v>
      </c>
      <c r="G103" s="449">
        <f t="shared" si="21"/>
        <v>2916.8600000000006</v>
      </c>
      <c r="H103" s="205"/>
      <c r="I103" s="188"/>
      <c r="J103" s="495" t="s">
        <v>161</v>
      </c>
      <c r="K103" s="447">
        <v>6500</v>
      </c>
      <c r="L103" s="449">
        <f t="shared" si="23"/>
        <v>9700</v>
      </c>
      <c r="M103" s="449">
        <f t="shared" si="22"/>
        <v>3200</v>
      </c>
      <c r="N103" s="205"/>
      <c r="O103" s="188"/>
      <c r="P103" s="188"/>
      <c r="Q103" s="188"/>
      <c r="R103" s="188"/>
      <c r="S103" s="188"/>
      <c r="T103" s="188"/>
      <c r="U103" s="188"/>
      <c r="V103" s="188"/>
    </row>
    <row r="104" spans="1:22" s="179" customFormat="1" ht="13.5">
      <c r="A104" s="175"/>
      <c r="B104" s="192" t="s">
        <v>39</v>
      </c>
      <c r="C104" s="467">
        <f t="shared" si="20"/>
        <v>-3398.7299999999996</v>
      </c>
      <c r="D104" s="484">
        <v>19923.73</v>
      </c>
      <c r="E104" s="447">
        <f>'[4]Expenses'!N123</f>
        <v>16922.609999999997</v>
      </c>
      <c r="F104" s="449">
        <f>Expense!N98</f>
        <v>16525</v>
      </c>
      <c r="G104" s="449">
        <f t="shared" si="21"/>
        <v>-397.60999999999694</v>
      </c>
      <c r="H104" s="181"/>
      <c r="I104" s="188"/>
      <c r="J104" s="496" t="s">
        <v>39</v>
      </c>
      <c r="K104" s="447">
        <v>16680</v>
      </c>
      <c r="L104" s="449">
        <f t="shared" si="23"/>
        <v>16525</v>
      </c>
      <c r="M104" s="449">
        <f t="shared" si="22"/>
        <v>-155</v>
      </c>
      <c r="N104" s="181"/>
      <c r="O104" s="188"/>
      <c r="P104" s="188"/>
      <c r="Q104" s="188"/>
      <c r="R104" s="188"/>
      <c r="S104" s="188"/>
      <c r="T104" s="188"/>
      <c r="U104" s="188"/>
      <c r="V104" s="188"/>
    </row>
    <row r="105" spans="1:22" s="179" customFormat="1" ht="13.5">
      <c r="A105" s="175"/>
      <c r="B105" s="189" t="s">
        <v>164</v>
      </c>
      <c r="C105" s="467">
        <f t="shared" si="20"/>
        <v>-26.959999999999127</v>
      </c>
      <c r="D105" s="484">
        <v>9986.96</v>
      </c>
      <c r="E105" s="447">
        <f>'[4]Expenses'!N124</f>
        <v>7739.540000000001</v>
      </c>
      <c r="F105" s="449">
        <f>Expense!N99</f>
        <v>9960</v>
      </c>
      <c r="G105" s="449">
        <f t="shared" si="21"/>
        <v>2220.459999999999</v>
      </c>
      <c r="H105" s="181"/>
      <c r="I105" s="188"/>
      <c r="J105" s="495" t="s">
        <v>164</v>
      </c>
      <c r="K105" s="447">
        <v>10200</v>
      </c>
      <c r="L105" s="449">
        <f t="shared" si="23"/>
        <v>9960</v>
      </c>
      <c r="M105" s="449">
        <f t="shared" si="22"/>
        <v>-240</v>
      </c>
      <c r="N105" s="181"/>
      <c r="O105" s="188"/>
      <c r="P105" s="188"/>
      <c r="Q105" s="188"/>
      <c r="R105" s="188"/>
      <c r="S105" s="188"/>
      <c r="T105" s="188"/>
      <c r="U105" s="188"/>
      <c r="V105" s="188"/>
    </row>
    <row r="106" spans="1:22" s="179" customFormat="1" ht="13.5">
      <c r="A106" s="175"/>
      <c r="B106" s="189" t="s">
        <v>162</v>
      </c>
      <c r="C106" s="467">
        <f t="shared" si="20"/>
        <v>274.579999999999</v>
      </c>
      <c r="D106" s="484">
        <v>4945.420000000001</v>
      </c>
      <c r="E106" s="447">
        <f>'[4]Expenses'!N125</f>
        <v>5065.13</v>
      </c>
      <c r="F106" s="449">
        <f>Expense!N100</f>
        <v>5220</v>
      </c>
      <c r="G106" s="449">
        <f t="shared" si="21"/>
        <v>154.8699999999999</v>
      </c>
      <c r="H106" s="181"/>
      <c r="I106" s="188"/>
      <c r="J106" s="495" t="s">
        <v>162</v>
      </c>
      <c r="K106" s="447">
        <v>4560</v>
      </c>
      <c r="L106" s="449">
        <f t="shared" si="23"/>
        <v>5220</v>
      </c>
      <c r="M106" s="449">
        <f t="shared" si="22"/>
        <v>660</v>
      </c>
      <c r="N106" s="181"/>
      <c r="O106" s="188"/>
      <c r="P106" s="188"/>
      <c r="Q106" s="188"/>
      <c r="R106" s="188"/>
      <c r="S106" s="188"/>
      <c r="T106" s="188"/>
      <c r="U106" s="188"/>
      <c r="V106" s="188"/>
    </row>
    <row r="107" spans="1:22" s="179" customFormat="1" ht="13.5">
      <c r="A107" s="175"/>
      <c r="B107" s="189" t="s">
        <v>163</v>
      </c>
      <c r="C107" s="467">
        <f t="shared" si="20"/>
        <v>2139.6900000000023</v>
      </c>
      <c r="D107" s="484">
        <v>23660.309999999998</v>
      </c>
      <c r="E107" s="447">
        <f>'[4]Expenses'!N126</f>
        <v>26956</v>
      </c>
      <c r="F107" s="449">
        <f>Expense!N101</f>
        <v>25800</v>
      </c>
      <c r="G107" s="449">
        <f t="shared" si="21"/>
        <v>-1156</v>
      </c>
      <c r="H107" s="181"/>
      <c r="I107" s="188"/>
      <c r="J107" s="495" t="s">
        <v>163</v>
      </c>
      <c r="K107" s="447">
        <v>25800</v>
      </c>
      <c r="L107" s="449">
        <f t="shared" si="23"/>
        <v>25800</v>
      </c>
      <c r="M107" s="449">
        <f t="shared" si="22"/>
        <v>0</v>
      </c>
      <c r="N107" s="181"/>
      <c r="O107" s="188"/>
      <c r="P107" s="188"/>
      <c r="Q107" s="188"/>
      <c r="R107" s="188"/>
      <c r="S107" s="188"/>
      <c r="T107" s="188"/>
      <c r="U107" s="188"/>
      <c r="V107" s="188"/>
    </row>
    <row r="108" spans="1:22" s="179" customFormat="1" ht="13.5">
      <c r="A108" s="175"/>
      <c r="B108" s="203" t="s">
        <v>238</v>
      </c>
      <c r="C108" s="467">
        <f t="shared" si="20"/>
        <v>-6035.459999999985</v>
      </c>
      <c r="D108" s="490">
        <v>55758.899999999994</v>
      </c>
      <c r="E108" s="447">
        <f>'[4]Expenses'!N127</f>
        <v>57426.77</v>
      </c>
      <c r="F108" s="449">
        <f>Expense!N102</f>
        <v>49723.44000000001</v>
      </c>
      <c r="G108" s="449">
        <f t="shared" si="21"/>
        <v>-7703.329999999987</v>
      </c>
      <c r="H108" s="181"/>
      <c r="I108" s="188"/>
      <c r="J108" s="497" t="s">
        <v>238</v>
      </c>
      <c r="K108" s="447">
        <v>49008.479999999996</v>
      </c>
      <c r="L108" s="449">
        <f t="shared" si="23"/>
        <v>49723.44000000001</v>
      </c>
      <c r="M108" s="449">
        <f t="shared" si="22"/>
        <v>714.9600000000137</v>
      </c>
      <c r="N108" s="181"/>
      <c r="O108" s="188"/>
      <c r="P108" s="188"/>
      <c r="Q108" s="188"/>
      <c r="R108" s="188"/>
      <c r="S108" s="188"/>
      <c r="T108" s="188"/>
      <c r="U108" s="188"/>
      <c r="V108" s="188"/>
    </row>
    <row r="109" spans="2:14" ht="13.5">
      <c r="B109" s="204" t="s">
        <v>239</v>
      </c>
      <c r="C109" s="467">
        <f t="shared" si="20"/>
        <v>0</v>
      </c>
      <c r="D109" s="491">
        <v>0</v>
      </c>
      <c r="E109" s="447">
        <f>'[4]Expenses'!N128</f>
        <v>0</v>
      </c>
      <c r="F109" s="449">
        <f>Expense!N103</f>
        <v>0</v>
      </c>
      <c r="G109" s="449">
        <f t="shared" si="21"/>
        <v>0</v>
      </c>
      <c r="H109" s="181"/>
      <c r="J109" s="498" t="s">
        <v>239</v>
      </c>
      <c r="K109" s="447">
        <v>0</v>
      </c>
      <c r="L109" s="449">
        <f t="shared" si="23"/>
        <v>0</v>
      </c>
      <c r="M109" s="449">
        <f t="shared" si="22"/>
        <v>0</v>
      </c>
      <c r="N109" s="181"/>
    </row>
    <row r="110" spans="2:14" ht="13.5">
      <c r="B110" s="204" t="s">
        <v>240</v>
      </c>
      <c r="C110" s="467">
        <f t="shared" si="20"/>
        <v>-497.92167999999856</v>
      </c>
      <c r="D110" s="491">
        <v>4376.349999999999</v>
      </c>
      <c r="E110" s="447">
        <f>'[4]Expenses'!N129</f>
        <v>4428.110000000001</v>
      </c>
      <c r="F110" s="449">
        <f>Expense!N104</f>
        <v>3878.428320000001</v>
      </c>
      <c r="G110" s="449">
        <f t="shared" si="21"/>
        <v>-549.6816799999997</v>
      </c>
      <c r="H110" s="181"/>
      <c r="J110" s="498" t="s">
        <v>240</v>
      </c>
      <c r="K110" s="447">
        <v>3773.65296</v>
      </c>
      <c r="L110" s="449">
        <f t="shared" si="23"/>
        <v>3878.428320000001</v>
      </c>
      <c r="M110" s="449">
        <f t="shared" si="22"/>
        <v>104.775360000001</v>
      </c>
      <c r="N110" s="181"/>
    </row>
    <row r="111" spans="2:14" ht="13.5">
      <c r="B111" s="189" t="s">
        <v>168</v>
      </c>
      <c r="C111" s="467">
        <f t="shared" si="20"/>
        <v>-50027.21167999995</v>
      </c>
      <c r="D111" s="484">
        <v>465504.07999999996</v>
      </c>
      <c r="E111" s="447">
        <f>SUM(E98:E110)</f>
        <v>448469.53</v>
      </c>
      <c r="F111" s="449">
        <f>SUM(F98:F110)</f>
        <v>415476.86832</v>
      </c>
      <c r="G111" s="449">
        <f t="shared" si="21"/>
        <v>-32992.66168000002</v>
      </c>
      <c r="H111" s="181"/>
      <c r="J111" s="495" t="s">
        <v>168</v>
      </c>
      <c r="K111" s="674">
        <v>449772.13295999996</v>
      </c>
      <c r="L111" s="531">
        <f>SUM(L98:L110)</f>
        <v>415476.86832</v>
      </c>
      <c r="M111" s="449">
        <f t="shared" si="22"/>
        <v>-34295.26463999995</v>
      </c>
      <c r="N111" s="181"/>
    </row>
    <row r="112" spans="2:10" ht="12.75">
      <c r="B112" s="95"/>
      <c r="C112" s="50"/>
      <c r="D112" s="155"/>
      <c r="J112" s="95"/>
    </row>
    <row r="113" spans="2:10" ht="12.75">
      <c r="B113" s="95"/>
      <c r="C113" s="50"/>
      <c r="D113" s="155"/>
      <c r="J113" s="95"/>
    </row>
    <row r="114" spans="2:10" ht="12.75">
      <c r="B114" s="95"/>
      <c r="C114" s="50"/>
      <c r="D114" s="155"/>
      <c r="J114" s="95"/>
    </row>
    <row r="115" spans="2:10" ht="12.75">
      <c r="B115" s="95"/>
      <c r="C115" s="50"/>
      <c r="D115" s="155"/>
      <c r="J115" s="95"/>
    </row>
    <row r="116" spans="2:10" ht="12.75">
      <c r="B116" s="95"/>
      <c r="C116" s="50"/>
      <c r="D116" s="155"/>
      <c r="J116" s="95"/>
    </row>
    <row r="117" spans="2:10" ht="12.75">
      <c r="B117" s="95"/>
      <c r="C117" s="50"/>
      <c r="D117" s="155"/>
      <c r="J117" s="95"/>
    </row>
    <row r="118" spans="2:10" ht="12.75">
      <c r="B118" s="95"/>
      <c r="C118" s="50"/>
      <c r="D118" s="155"/>
      <c r="J118" s="95"/>
    </row>
    <row r="119" spans="2:10" ht="12.75">
      <c r="B119" s="95"/>
      <c r="C119" s="50"/>
      <c r="D119" s="155"/>
      <c r="J119" s="95"/>
    </row>
    <row r="120" spans="2:10" ht="12.75">
      <c r="B120" s="95"/>
      <c r="C120" s="50"/>
      <c r="D120" s="155"/>
      <c r="J120" s="95"/>
    </row>
    <row r="121" spans="2:10" ht="12.75">
      <c r="B121" s="95"/>
      <c r="C121" s="50"/>
      <c r="D121" s="155"/>
      <c r="J121" s="95"/>
    </row>
    <row r="122" spans="2:10" ht="12.75">
      <c r="B122" s="95"/>
      <c r="C122" s="50"/>
      <c r="D122" s="155"/>
      <c r="J122" s="95"/>
    </row>
    <row r="123" spans="2:10" ht="12.75">
      <c r="B123" s="95"/>
      <c r="C123" s="50"/>
      <c r="D123" s="155"/>
      <c r="J123" s="95"/>
    </row>
    <row r="124" spans="2:10" ht="12.75">
      <c r="B124" s="95"/>
      <c r="C124" s="50"/>
      <c r="D124" s="155"/>
      <c r="J124" s="95"/>
    </row>
    <row r="125" spans="2:10" ht="12.75">
      <c r="B125" s="95"/>
      <c r="C125" s="50"/>
      <c r="D125" s="155"/>
      <c r="J125" s="95"/>
    </row>
    <row r="126" spans="2:10" ht="12.75">
      <c r="B126" s="95"/>
      <c r="C126" s="50"/>
      <c r="D126" s="155"/>
      <c r="J126" s="95"/>
    </row>
    <row r="127" spans="2:10" ht="12.75">
      <c r="B127" s="95"/>
      <c r="C127" s="50"/>
      <c r="D127" s="155"/>
      <c r="J127" s="95"/>
    </row>
    <row r="128" spans="2:10" ht="12.75">
      <c r="B128" s="95"/>
      <c r="C128" s="50"/>
      <c r="D128" s="155"/>
      <c r="J128" s="95"/>
    </row>
    <row r="129" spans="2:10" ht="12.75">
      <c r="B129" s="95"/>
      <c r="C129" s="50"/>
      <c r="D129" s="155"/>
      <c r="J129" s="95"/>
    </row>
    <row r="130" spans="2:10" ht="12.75">
      <c r="B130" s="95"/>
      <c r="C130" s="50"/>
      <c r="D130" s="155"/>
      <c r="J130" s="95"/>
    </row>
    <row r="131" spans="2:10" ht="12.75">
      <c r="B131" s="95"/>
      <c r="C131" s="50"/>
      <c r="D131" s="155"/>
      <c r="J131" s="95"/>
    </row>
    <row r="132" spans="2:10" ht="12.75">
      <c r="B132" s="96"/>
      <c r="C132" s="523"/>
      <c r="D132" s="481"/>
      <c r="J132" s="96"/>
    </row>
    <row r="133" spans="2:10" ht="12.75">
      <c r="B133" s="96"/>
      <c r="C133" s="523"/>
      <c r="D133" s="481"/>
      <c r="J133" s="96"/>
    </row>
    <row r="134" spans="2:10" ht="12.75">
      <c r="B134" s="96"/>
      <c r="C134" s="523"/>
      <c r="D134" s="481"/>
      <c r="J134" s="96"/>
    </row>
    <row r="135" spans="2:10" ht="12.75">
      <c r="B135" s="96"/>
      <c r="C135" s="523"/>
      <c r="D135" s="481"/>
      <c r="J135" s="96"/>
    </row>
    <row r="136" spans="2:10" ht="12.75">
      <c r="B136" s="96"/>
      <c r="C136" s="523"/>
      <c r="D136" s="481"/>
      <c r="J136" s="96"/>
    </row>
    <row r="137" spans="2:10" ht="12.75">
      <c r="B137" s="96"/>
      <c r="C137" s="523"/>
      <c r="D137" s="481"/>
      <c r="J137" s="96"/>
    </row>
    <row r="138" spans="2:10" ht="12.75">
      <c r="B138" s="96"/>
      <c r="C138" s="523"/>
      <c r="D138" s="481"/>
      <c r="J138" s="96"/>
    </row>
    <row r="139" spans="2:10" ht="12.75">
      <c r="B139" s="95"/>
      <c r="C139" s="50"/>
      <c r="D139" s="155"/>
      <c r="J139" s="95"/>
    </row>
    <row r="140" spans="2:10" ht="12.75">
      <c r="B140" s="97"/>
      <c r="C140" s="524"/>
      <c r="J140" s="97"/>
    </row>
    <row r="141" spans="2:10" ht="12.75">
      <c r="B141" s="98"/>
      <c r="C141" s="525"/>
      <c r="D141" s="155"/>
      <c r="J141" s="98"/>
    </row>
    <row r="142" spans="2:10" ht="12.75">
      <c r="B142" s="97"/>
      <c r="C142" s="524"/>
      <c r="J142" s="97"/>
    </row>
    <row r="143" spans="2:10" ht="12.75">
      <c r="B143" s="97"/>
      <c r="C143" s="524"/>
      <c r="J143" s="97"/>
    </row>
  </sheetData>
  <sheetProtection/>
  <mergeCells count="2">
    <mergeCell ref="K4:O4"/>
    <mergeCell ref="R4:V4"/>
  </mergeCells>
  <printOptions/>
  <pageMargins left="0.75" right="0.75" top="1" bottom="1" header="0.5" footer="0.5"/>
  <pageSetup horizontalDpi="600" verticalDpi="600" orientation="portrait" scale="60" r:id="rId1"/>
  <rowBreaks count="1" manualBreakCount="1">
    <brk id="66" max="11" man="1"/>
  </rowBreaks>
  <colBreaks count="2" manualBreakCount="2">
    <brk id="9" max="112" man="1"/>
    <brk id="16" max="7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31">
      <selection activeCell="C38" sqref="C38"/>
    </sheetView>
  </sheetViews>
  <sheetFormatPr defaultColWidth="9.140625" defaultRowHeight="12.75"/>
  <cols>
    <col min="1" max="1" width="30.7109375" style="1" customWidth="1"/>
    <col min="2" max="2" width="14.28125" style="147" bestFit="1" customWidth="1"/>
    <col min="3" max="3" width="13.421875" style="30" customWidth="1"/>
    <col min="4" max="4" width="13.00390625" style="1" customWidth="1"/>
    <col min="5" max="5" width="13.421875" style="1" customWidth="1"/>
    <col min="6" max="6" width="26.421875" style="1" customWidth="1"/>
    <col min="7" max="7" width="2.28125" style="25" customWidth="1"/>
    <col min="8" max="8" width="30.7109375" style="1" customWidth="1"/>
    <col min="9" max="9" width="14.00390625" style="30" bestFit="1" customWidth="1"/>
    <col min="10" max="10" width="15.421875" style="1" bestFit="1" customWidth="1"/>
    <col min="11" max="11" width="13.421875" style="1" customWidth="1"/>
    <col min="12" max="12" width="26.421875" style="1" customWidth="1"/>
    <col min="13" max="16384" width="8.8515625" style="1" customWidth="1"/>
  </cols>
  <sheetData>
    <row r="1" spans="1:8" ht="12.75">
      <c r="A1" s="53" t="s">
        <v>69</v>
      </c>
      <c r="B1" s="499"/>
      <c r="H1" s="53" t="s">
        <v>69</v>
      </c>
    </row>
    <row r="2" spans="1:8" ht="12.75">
      <c r="A2" s="53" t="s">
        <v>110</v>
      </c>
      <c r="B2" s="499"/>
      <c r="H2" s="53" t="s">
        <v>110</v>
      </c>
    </row>
    <row r="3" spans="1:8" ht="12.75">
      <c r="A3" s="91" t="s">
        <v>135</v>
      </c>
      <c r="B3" s="500"/>
      <c r="H3" s="91" t="s">
        <v>135</v>
      </c>
    </row>
    <row r="4" spans="1:8" ht="12.75">
      <c r="A4" s="53"/>
      <c r="B4" s="499"/>
      <c r="H4" s="53"/>
    </row>
    <row r="5" spans="1:12" s="511" customFormat="1" ht="13.5">
      <c r="A5" s="509" t="s">
        <v>193</v>
      </c>
      <c r="B5" s="510" t="s">
        <v>433</v>
      </c>
      <c r="C5" s="505" t="s">
        <v>388</v>
      </c>
      <c r="D5" s="456" t="s">
        <v>389</v>
      </c>
      <c r="E5" s="474" t="s">
        <v>131</v>
      </c>
      <c r="F5" s="474" t="s">
        <v>130</v>
      </c>
      <c r="G5" s="512"/>
      <c r="H5" s="509" t="s">
        <v>193</v>
      </c>
      <c r="I5" s="505" t="s">
        <v>294</v>
      </c>
      <c r="J5" s="456" t="str">
        <f>D5</f>
        <v>Budget 20-21</v>
      </c>
      <c r="K5" s="474" t="s">
        <v>131</v>
      </c>
      <c r="L5" s="474" t="s">
        <v>130</v>
      </c>
    </row>
    <row r="6" spans="1:12" ht="13.5">
      <c r="A6" s="468" t="s">
        <v>80</v>
      </c>
      <c r="B6" s="482">
        <v>30500</v>
      </c>
      <c r="C6" s="503">
        <f>'[4]Revenues'!$N6</f>
        <v>1150</v>
      </c>
      <c r="D6" s="449">
        <f>Revenue!N6</f>
        <v>5460</v>
      </c>
      <c r="E6" s="449">
        <f>D6-C6</f>
        <v>4310</v>
      </c>
      <c r="F6" s="183"/>
      <c r="H6" s="468" t="s">
        <v>80</v>
      </c>
      <c r="I6" s="449">
        <v>5800</v>
      </c>
      <c r="J6" s="449">
        <f>D6</f>
        <v>5460</v>
      </c>
      <c r="K6" s="449">
        <f>J6-I6</f>
        <v>-340</v>
      </c>
      <c r="L6" s="183"/>
    </row>
    <row r="7" spans="1:12" ht="13.5">
      <c r="A7" s="468" t="s">
        <v>81</v>
      </c>
      <c r="B7" s="482">
        <v>25851.04</v>
      </c>
      <c r="C7" s="503">
        <f>'[4]Revenues'!$N7</f>
        <v>94868.45</v>
      </c>
      <c r="D7" s="449">
        <f>Revenue!N7</f>
        <v>71200</v>
      </c>
      <c r="E7" s="449">
        <f aca="true" t="shared" si="0" ref="E7:E20">D7-C7</f>
        <v>-23668.449999999997</v>
      </c>
      <c r="F7" s="183"/>
      <c r="H7" s="468" t="s">
        <v>81</v>
      </c>
      <c r="I7" s="449">
        <v>0</v>
      </c>
      <c r="J7" s="449">
        <f aca="true" t="shared" si="1" ref="J7:J19">D7</f>
        <v>71200</v>
      </c>
      <c r="K7" s="449">
        <f aca="true" t="shared" si="2" ref="K7:K20">J7-I7</f>
        <v>71200</v>
      </c>
      <c r="L7" s="183"/>
    </row>
    <row r="8" spans="1:12" ht="13.5">
      <c r="A8" s="468" t="s">
        <v>82</v>
      </c>
      <c r="B8" s="482">
        <v>6980.26</v>
      </c>
      <c r="C8" s="503">
        <f>'[4]Revenues'!$N8</f>
        <v>17250</v>
      </c>
      <c r="D8" s="449">
        <f>Revenue!N8</f>
        <v>0</v>
      </c>
      <c r="E8" s="449">
        <f t="shared" si="0"/>
        <v>-17250</v>
      </c>
      <c r="F8" s="183"/>
      <c r="H8" s="468" t="s">
        <v>82</v>
      </c>
      <c r="I8" s="449">
        <v>6760</v>
      </c>
      <c r="J8" s="449">
        <f t="shared" si="1"/>
        <v>0</v>
      </c>
      <c r="K8" s="449">
        <f t="shared" si="2"/>
        <v>-6760</v>
      </c>
      <c r="L8" s="183"/>
    </row>
    <row r="9" spans="1:12" ht="13.5">
      <c r="A9" s="468" t="s">
        <v>83</v>
      </c>
      <c r="B9" s="482">
        <v>6997.250000000001</v>
      </c>
      <c r="C9" s="503">
        <f>'[4]Revenues'!$N9</f>
        <v>53738.11</v>
      </c>
      <c r="D9" s="449">
        <f>Revenue!N9</f>
        <v>50000</v>
      </c>
      <c r="E9" s="449">
        <f t="shared" si="0"/>
        <v>-3738.1100000000006</v>
      </c>
      <c r="F9" s="183"/>
      <c r="H9" s="468" t="s">
        <v>83</v>
      </c>
      <c r="I9" s="449">
        <v>0</v>
      </c>
      <c r="J9" s="449">
        <f t="shared" si="1"/>
        <v>50000</v>
      </c>
      <c r="K9" s="449">
        <f t="shared" si="2"/>
        <v>50000</v>
      </c>
      <c r="L9" s="183"/>
    </row>
    <row r="10" spans="1:12" ht="13.5">
      <c r="A10" s="468" t="s">
        <v>146</v>
      </c>
      <c r="B10" s="482">
        <v>2619.8</v>
      </c>
      <c r="C10" s="503">
        <f>'[4]Revenues'!$N10</f>
        <v>3925</v>
      </c>
      <c r="D10" s="449">
        <f>Revenue!N10</f>
        <v>3900</v>
      </c>
      <c r="E10" s="449">
        <f t="shared" si="0"/>
        <v>-25</v>
      </c>
      <c r="F10" s="183"/>
      <c r="H10" s="468" t="s">
        <v>146</v>
      </c>
      <c r="I10" s="449">
        <v>0</v>
      </c>
      <c r="J10" s="449">
        <f t="shared" si="1"/>
        <v>3900</v>
      </c>
      <c r="K10" s="449">
        <f t="shared" si="2"/>
        <v>3900</v>
      </c>
      <c r="L10" s="183"/>
    </row>
    <row r="11" spans="1:12" ht="13.5">
      <c r="A11" s="468" t="s">
        <v>84</v>
      </c>
      <c r="B11" s="482">
        <v>53067.57</v>
      </c>
      <c r="C11" s="503">
        <f>'[4]Revenues'!$N11</f>
        <v>17825</v>
      </c>
      <c r="D11" s="449">
        <f>Revenue!N11</f>
        <v>0</v>
      </c>
      <c r="E11" s="449">
        <f t="shared" si="0"/>
        <v>-17825</v>
      </c>
      <c r="F11" s="183"/>
      <c r="H11" s="468" t="s">
        <v>84</v>
      </c>
      <c r="I11" s="449">
        <v>75000</v>
      </c>
      <c r="J11" s="449">
        <f t="shared" si="1"/>
        <v>0</v>
      </c>
      <c r="K11" s="449">
        <f t="shared" si="2"/>
        <v>-75000</v>
      </c>
      <c r="L11" s="183"/>
    </row>
    <row r="12" spans="1:12" ht="13.5">
      <c r="A12" s="468" t="s">
        <v>85</v>
      </c>
      <c r="B12" s="482">
        <v>48611.93</v>
      </c>
      <c r="C12" s="503">
        <f>'[4]Revenues'!$N12</f>
        <v>38106.33</v>
      </c>
      <c r="D12" s="449">
        <f>Revenue!N12</f>
        <v>96000</v>
      </c>
      <c r="E12" s="449">
        <f t="shared" si="0"/>
        <v>57893.67</v>
      </c>
      <c r="F12" s="181"/>
      <c r="H12" s="468" t="s">
        <v>85</v>
      </c>
      <c r="I12" s="449">
        <v>0</v>
      </c>
      <c r="J12" s="449">
        <f t="shared" si="1"/>
        <v>96000</v>
      </c>
      <c r="K12" s="449">
        <f t="shared" si="2"/>
        <v>96000</v>
      </c>
      <c r="L12" s="181"/>
    </row>
    <row r="13" spans="1:12" ht="13.5">
      <c r="A13" s="468" t="s">
        <v>147</v>
      </c>
      <c r="B13" s="482">
        <v>11333</v>
      </c>
      <c r="C13" s="503">
        <f>'[4]Revenues'!$N13</f>
        <v>28190</v>
      </c>
      <c r="D13" s="449">
        <f>Revenue!N13</f>
        <v>12880</v>
      </c>
      <c r="E13" s="449">
        <f t="shared" si="0"/>
        <v>-15310</v>
      </c>
      <c r="F13" s="181"/>
      <c r="H13" s="468" t="s">
        <v>147</v>
      </c>
      <c r="I13" s="449">
        <v>0</v>
      </c>
      <c r="J13" s="449">
        <f t="shared" si="1"/>
        <v>12880</v>
      </c>
      <c r="K13" s="449">
        <f t="shared" si="2"/>
        <v>12880</v>
      </c>
      <c r="L13" s="181"/>
    </row>
    <row r="14" spans="1:12" ht="13.5">
      <c r="A14" s="468" t="s">
        <v>86</v>
      </c>
      <c r="B14" s="482">
        <v>56701.659999999996</v>
      </c>
      <c r="C14" s="503">
        <f>'[4]Revenues'!$N14</f>
        <v>71070.35</v>
      </c>
      <c r="D14" s="449">
        <f>Revenue!N14</f>
        <v>58000</v>
      </c>
      <c r="E14" s="449">
        <f t="shared" si="0"/>
        <v>-13070.350000000006</v>
      </c>
      <c r="F14" s="189"/>
      <c r="H14" s="468" t="s">
        <v>86</v>
      </c>
      <c r="I14" s="449">
        <v>0</v>
      </c>
      <c r="J14" s="449">
        <f t="shared" si="1"/>
        <v>58000</v>
      </c>
      <c r="K14" s="449">
        <f t="shared" si="2"/>
        <v>58000</v>
      </c>
      <c r="L14" s="189"/>
    </row>
    <row r="15" spans="1:12" ht="13.5">
      <c r="A15" s="468" t="s">
        <v>156</v>
      </c>
      <c r="B15" s="482">
        <v>0</v>
      </c>
      <c r="C15" s="503">
        <f>'[4]Revenues'!$N15</f>
        <v>424.86800000000005</v>
      </c>
      <c r="D15" s="449">
        <f>Revenue!N15</f>
        <v>300</v>
      </c>
      <c r="E15" s="449">
        <f t="shared" si="0"/>
        <v>-124.86800000000005</v>
      </c>
      <c r="F15" s="183"/>
      <c r="H15" s="468" t="s">
        <v>156</v>
      </c>
      <c r="I15" s="449">
        <v>0</v>
      </c>
      <c r="J15" s="449">
        <f t="shared" si="1"/>
        <v>300</v>
      </c>
      <c r="K15" s="449">
        <f t="shared" si="2"/>
        <v>300</v>
      </c>
      <c r="L15" s="183"/>
    </row>
    <row r="16" spans="1:12" ht="13.5">
      <c r="A16" s="468" t="s">
        <v>144</v>
      </c>
      <c r="B16" s="482">
        <v>191902.89</v>
      </c>
      <c r="C16" s="503">
        <f>'[4]Revenues'!$N16</f>
        <v>179290.51</v>
      </c>
      <c r="D16" s="449">
        <f>Revenue!N16</f>
        <v>186000</v>
      </c>
      <c r="E16" s="449">
        <f t="shared" si="0"/>
        <v>6709.489999999991</v>
      </c>
      <c r="F16" s="183"/>
      <c r="H16" s="468" t="s">
        <v>144</v>
      </c>
      <c r="I16" s="449">
        <v>173600</v>
      </c>
      <c r="J16" s="449">
        <f t="shared" si="1"/>
        <v>186000</v>
      </c>
      <c r="K16" s="449">
        <f t="shared" si="2"/>
        <v>12400</v>
      </c>
      <c r="L16" s="183"/>
    </row>
    <row r="17" spans="1:12" ht="13.5">
      <c r="A17" s="468" t="s">
        <v>157</v>
      </c>
      <c r="B17" s="482">
        <v>52978</v>
      </c>
      <c r="C17" s="503">
        <f>'[4]Revenues'!$N17</f>
        <v>1225</v>
      </c>
      <c r="D17" s="449">
        <f>Revenue!N17</f>
        <v>8100</v>
      </c>
      <c r="E17" s="449">
        <f t="shared" si="0"/>
        <v>6875</v>
      </c>
      <c r="F17" s="183"/>
      <c r="H17" s="468" t="s">
        <v>157</v>
      </c>
      <c r="I17" s="449">
        <v>17610</v>
      </c>
      <c r="J17" s="449">
        <f t="shared" si="1"/>
        <v>8100</v>
      </c>
      <c r="K17" s="449">
        <f t="shared" si="2"/>
        <v>-9510</v>
      </c>
      <c r="L17" s="183"/>
    </row>
    <row r="18" spans="1:12" ht="13.5">
      <c r="A18" s="468" t="s">
        <v>87</v>
      </c>
      <c r="B18" s="482">
        <v>416742.1</v>
      </c>
      <c r="C18" s="503">
        <f>'[4]Revenues'!$N18</f>
        <v>207160.25</v>
      </c>
      <c r="D18" s="449">
        <f>Revenue!N18</f>
        <v>254305</v>
      </c>
      <c r="E18" s="449">
        <f t="shared" si="0"/>
        <v>47144.75</v>
      </c>
      <c r="F18" s="183"/>
      <c r="H18" s="468" t="s">
        <v>87</v>
      </c>
      <c r="I18" s="449">
        <v>750000</v>
      </c>
      <c r="J18" s="449">
        <f t="shared" si="1"/>
        <v>254305</v>
      </c>
      <c r="K18" s="449">
        <f t="shared" si="2"/>
        <v>-495695</v>
      </c>
      <c r="L18" s="183"/>
    </row>
    <row r="19" spans="1:12" ht="13.5">
      <c r="A19" s="468" t="s">
        <v>143</v>
      </c>
      <c r="B19" s="482">
        <v>41287.87</v>
      </c>
      <c r="C19" s="503">
        <f>'[4]Revenues'!$N19</f>
        <v>111988</v>
      </c>
      <c r="D19" s="449">
        <f>Revenue!N19</f>
        <v>214900</v>
      </c>
      <c r="E19" s="449">
        <f t="shared" si="0"/>
        <v>102912</v>
      </c>
      <c r="F19" s="183"/>
      <c r="H19" s="468" t="s">
        <v>143</v>
      </c>
      <c r="I19" s="449">
        <v>0</v>
      </c>
      <c r="J19" s="449">
        <f t="shared" si="1"/>
        <v>214900</v>
      </c>
      <c r="K19" s="449">
        <f t="shared" si="2"/>
        <v>214900</v>
      </c>
      <c r="L19" s="183"/>
    </row>
    <row r="20" spans="1:12" ht="13.5">
      <c r="A20" s="193" t="s">
        <v>127</v>
      </c>
      <c r="B20" s="502">
        <v>945573.37</v>
      </c>
      <c r="C20" s="503">
        <f>SUM(C6:C19)</f>
        <v>826211.868</v>
      </c>
      <c r="D20" s="449">
        <f>SUM(D6:D19)</f>
        <v>961045</v>
      </c>
      <c r="E20" s="449">
        <f t="shared" si="0"/>
        <v>134833.13199999998</v>
      </c>
      <c r="F20" s="183"/>
      <c r="H20" s="193" t="s">
        <v>127</v>
      </c>
      <c r="I20" s="449">
        <v>1028770</v>
      </c>
      <c r="J20" s="449">
        <f>SUM(J6:J19)</f>
        <v>961045</v>
      </c>
      <c r="K20" s="449">
        <f t="shared" si="2"/>
        <v>-67725</v>
      </c>
      <c r="L20" s="183"/>
    </row>
    <row r="21" spans="1:12" s="511" customFormat="1" ht="13.5">
      <c r="A21" s="508" t="s">
        <v>88</v>
      </c>
      <c r="B21" s="452" t="s">
        <v>433</v>
      </c>
      <c r="C21" s="505" t="str">
        <f>C5</f>
        <v>Actutal 19-20</v>
      </c>
      <c r="D21" s="456" t="str">
        <f>D5</f>
        <v>Budget 20-21</v>
      </c>
      <c r="E21" s="474" t="s">
        <v>131</v>
      </c>
      <c r="F21" s="474" t="s">
        <v>130</v>
      </c>
      <c r="G21" s="512"/>
      <c r="H21" s="508" t="s">
        <v>88</v>
      </c>
      <c r="I21" s="505" t="s">
        <v>294</v>
      </c>
      <c r="J21" s="456" t="str">
        <f>D5</f>
        <v>Budget 20-21</v>
      </c>
      <c r="K21" s="474" t="s">
        <v>131</v>
      </c>
      <c r="L21" s="474" t="s">
        <v>130</v>
      </c>
    </row>
    <row r="22" spans="1:12" ht="13.5">
      <c r="A22" s="468" t="s">
        <v>91</v>
      </c>
      <c r="B22" s="482">
        <v>1041.84</v>
      </c>
      <c r="C22" s="503">
        <f>'[4]Revenues'!$N$62</f>
        <v>771.49</v>
      </c>
      <c r="D22" s="449">
        <f>Revenue!N22</f>
        <v>240</v>
      </c>
      <c r="E22" s="449">
        <f>D22-C22</f>
        <v>-531.49</v>
      </c>
      <c r="F22" s="183"/>
      <c r="H22" s="468" t="s">
        <v>91</v>
      </c>
      <c r="I22" s="503">
        <v>900</v>
      </c>
      <c r="J22" s="449">
        <f>Revenue!M22</f>
        <v>20</v>
      </c>
      <c r="K22" s="449">
        <f>J22-I22</f>
        <v>-880</v>
      </c>
      <c r="L22" s="183"/>
    </row>
    <row r="23" spans="1:12" ht="13.5">
      <c r="A23" s="468" t="s">
        <v>88</v>
      </c>
      <c r="B23" s="482">
        <v>40</v>
      </c>
      <c r="C23" s="503">
        <f>'[4]Revenues'!$N$61</f>
        <v>711.04</v>
      </c>
      <c r="D23" s="449">
        <f>Revenue!N23</f>
        <v>200</v>
      </c>
      <c r="E23" s="449">
        <f>D23-C23</f>
        <v>-511.03999999999996</v>
      </c>
      <c r="F23" s="183"/>
      <c r="H23" s="468" t="s">
        <v>88</v>
      </c>
      <c r="I23" s="503">
        <v>2000</v>
      </c>
      <c r="J23" s="449">
        <f>Revenue!M23</f>
        <v>200</v>
      </c>
      <c r="K23" s="449">
        <f>J23-I23</f>
        <v>-1800</v>
      </c>
      <c r="L23" s="183"/>
    </row>
    <row r="24" spans="1:12" ht="13.5">
      <c r="A24" s="193" t="s">
        <v>92</v>
      </c>
      <c r="B24" s="502">
        <v>1081.84</v>
      </c>
      <c r="C24" s="449">
        <f>SUM(C22:C23)</f>
        <v>1482.53</v>
      </c>
      <c r="D24" s="449">
        <f>SUM(D22:D23)</f>
        <v>440</v>
      </c>
      <c r="E24" s="449">
        <f>D24-C24</f>
        <v>-1042.53</v>
      </c>
      <c r="F24" s="183"/>
      <c r="H24" s="193" t="s">
        <v>92</v>
      </c>
      <c r="I24" s="449">
        <v>2900</v>
      </c>
      <c r="J24" s="449">
        <f>SUM(J22:J23)</f>
        <v>220</v>
      </c>
      <c r="K24" s="449">
        <f>J24-I24</f>
        <v>-2680</v>
      </c>
      <c r="L24" s="183"/>
    </row>
    <row r="25" spans="1:12" s="511" customFormat="1" ht="13.5">
      <c r="A25" s="709" t="s">
        <v>133</v>
      </c>
      <c r="B25" s="710"/>
      <c r="C25" s="710"/>
      <c r="D25" s="710"/>
      <c r="E25" s="710"/>
      <c r="F25" s="711"/>
      <c r="H25" s="709" t="s">
        <v>133</v>
      </c>
      <c r="I25" s="710"/>
      <c r="J25" s="710"/>
      <c r="K25" s="710"/>
      <c r="L25" s="711"/>
    </row>
    <row r="26" spans="1:12" s="511" customFormat="1" ht="13.5">
      <c r="A26" s="506" t="s">
        <v>189</v>
      </c>
      <c r="B26" s="507" t="s">
        <v>433</v>
      </c>
      <c r="C26" s="505" t="str">
        <f>C5</f>
        <v>Actutal 19-20</v>
      </c>
      <c r="D26" s="456" t="str">
        <f>D21</f>
        <v>Budget 20-21</v>
      </c>
      <c r="E26" s="474" t="s">
        <v>131</v>
      </c>
      <c r="F26" s="456" t="s">
        <v>130</v>
      </c>
      <c r="G26" s="512"/>
      <c r="H26" s="506" t="s">
        <v>189</v>
      </c>
      <c r="I26" s="505" t="s">
        <v>294</v>
      </c>
      <c r="J26" s="456" t="str">
        <f>D5</f>
        <v>Budget 20-21</v>
      </c>
      <c r="K26" s="474" t="s">
        <v>131</v>
      </c>
      <c r="L26" s="456" t="s">
        <v>130</v>
      </c>
    </row>
    <row r="27" spans="1:12" ht="13.5">
      <c r="A27" s="513" t="s">
        <v>75</v>
      </c>
      <c r="B27" s="514">
        <v>726640.5</v>
      </c>
      <c r="C27" s="503">
        <f>'[4]Revenues'!$N23</f>
        <v>706822.4</v>
      </c>
      <c r="D27" s="503">
        <f>Revenue!N27</f>
        <v>1600000</v>
      </c>
      <c r="E27" s="449">
        <f aca="true" t="shared" si="3" ref="E27:E34">D27-C27</f>
        <v>893177.6</v>
      </c>
      <c r="F27" s="183" t="s">
        <v>491</v>
      </c>
      <c r="H27" s="513" t="s">
        <v>75</v>
      </c>
      <c r="I27" s="503">
        <v>796900</v>
      </c>
      <c r="J27" s="503">
        <f>D27</f>
        <v>1600000</v>
      </c>
      <c r="K27" s="449">
        <f aca="true" t="shared" si="4" ref="K27:K34">J27-I27</f>
        <v>803100</v>
      </c>
      <c r="L27" s="183" t="s">
        <v>129</v>
      </c>
    </row>
    <row r="28" spans="1:12" ht="13.5">
      <c r="A28" s="513" t="s">
        <v>76</v>
      </c>
      <c r="B28" s="514">
        <v>633896</v>
      </c>
      <c r="C28" s="503">
        <f>'[4]Revenues'!$N24</f>
        <v>633668.35</v>
      </c>
      <c r="D28" s="503">
        <f>Revenue!N28</f>
        <v>0</v>
      </c>
      <c r="E28" s="449">
        <f t="shared" si="3"/>
        <v>-633668.35</v>
      </c>
      <c r="F28" s="183" t="s">
        <v>491</v>
      </c>
      <c r="H28" s="513" t="s">
        <v>76</v>
      </c>
      <c r="I28" s="503">
        <v>631400</v>
      </c>
      <c r="J28" s="503">
        <f aca="true" t="shared" si="5" ref="J28:J37">D28</f>
        <v>0</v>
      </c>
      <c r="K28" s="449">
        <f t="shared" si="4"/>
        <v>-631400</v>
      </c>
      <c r="L28" s="183" t="s">
        <v>129</v>
      </c>
    </row>
    <row r="29" spans="1:12" ht="13.5">
      <c r="A29" s="513" t="s">
        <v>191</v>
      </c>
      <c r="B29" s="514">
        <v>1330525</v>
      </c>
      <c r="C29" s="503">
        <f>'[4]Revenues'!$N25</f>
        <v>2102685.9499999997</v>
      </c>
      <c r="D29" s="503">
        <f>Revenue!N29</f>
        <v>0</v>
      </c>
      <c r="E29" s="449">
        <f t="shared" si="3"/>
        <v>-2102685.9499999997</v>
      </c>
      <c r="F29" s="183" t="s">
        <v>491</v>
      </c>
      <c r="H29" s="513" t="s">
        <v>191</v>
      </c>
      <c r="I29" s="503">
        <v>1324200</v>
      </c>
      <c r="J29" s="503">
        <f t="shared" si="5"/>
        <v>0</v>
      </c>
      <c r="K29" s="449">
        <f t="shared" si="4"/>
        <v>-1324200</v>
      </c>
      <c r="L29" s="183" t="s">
        <v>129</v>
      </c>
    </row>
    <row r="30" spans="1:12" ht="13.5">
      <c r="A30" s="513" t="s">
        <v>78</v>
      </c>
      <c r="B30" s="514">
        <v>-1123227.37</v>
      </c>
      <c r="C30" s="503">
        <f>'[4]Revenues'!$N26</f>
        <v>-1953376.7100000002</v>
      </c>
      <c r="D30" s="503">
        <f>Revenue!N30</f>
        <v>0</v>
      </c>
      <c r="E30" s="449">
        <f t="shared" si="3"/>
        <v>1953376.7100000002</v>
      </c>
      <c r="F30" s="183" t="s">
        <v>491</v>
      </c>
      <c r="H30" s="513" t="s">
        <v>458</v>
      </c>
      <c r="I30" s="503">
        <v>-1099725</v>
      </c>
      <c r="J30" s="503">
        <f t="shared" si="5"/>
        <v>0</v>
      </c>
      <c r="K30" s="449">
        <f t="shared" si="4"/>
        <v>1099725</v>
      </c>
      <c r="L30" s="183"/>
    </row>
    <row r="31" spans="1:12" ht="13.5">
      <c r="A31" s="513" t="s">
        <v>79</v>
      </c>
      <c r="B31" s="514">
        <v>442</v>
      </c>
      <c r="C31" s="503">
        <f>'[4]Revenues'!$N27</f>
        <v>403</v>
      </c>
      <c r="D31" s="503">
        <f>Revenue!N31</f>
        <v>0</v>
      </c>
      <c r="E31" s="449">
        <f t="shared" si="3"/>
        <v>-403</v>
      </c>
      <c r="F31" s="183"/>
      <c r="H31" s="513" t="s">
        <v>79</v>
      </c>
      <c r="I31" s="503">
        <v>530</v>
      </c>
      <c r="J31" s="503">
        <f t="shared" si="5"/>
        <v>0</v>
      </c>
      <c r="K31" s="449">
        <f t="shared" si="4"/>
        <v>-530</v>
      </c>
      <c r="L31" s="183"/>
    </row>
    <row r="32" spans="1:12" ht="13.5">
      <c r="A32" s="513" t="s">
        <v>56</v>
      </c>
      <c r="B32" s="514">
        <v>163.5</v>
      </c>
      <c r="C32" s="503">
        <f>'[4]Revenues'!$N28</f>
        <v>153</v>
      </c>
      <c r="D32" s="503">
        <f>Revenue!N32</f>
        <v>0</v>
      </c>
      <c r="E32" s="449">
        <f t="shared" si="3"/>
        <v>-153</v>
      </c>
      <c r="F32" s="183"/>
      <c r="H32" s="513" t="s">
        <v>56</v>
      </c>
      <c r="I32" s="503">
        <v>180</v>
      </c>
      <c r="J32" s="503">
        <f t="shared" si="5"/>
        <v>0</v>
      </c>
      <c r="K32" s="449">
        <f t="shared" si="4"/>
        <v>-180</v>
      </c>
      <c r="L32" s="183"/>
    </row>
    <row r="33" spans="1:12" ht="13.5">
      <c r="A33" s="515" t="s">
        <v>290</v>
      </c>
      <c r="B33" s="514">
        <v>2370</v>
      </c>
      <c r="C33" s="503">
        <f>'[4]Revenues'!$N29</f>
        <v>33482.240000000005</v>
      </c>
      <c r="D33" s="503">
        <f>Revenue!N33</f>
        <v>200</v>
      </c>
      <c r="E33" s="449">
        <f t="shared" si="3"/>
        <v>-33282.240000000005</v>
      </c>
      <c r="F33" s="183"/>
      <c r="H33" s="515" t="s">
        <v>290</v>
      </c>
      <c r="I33" s="503">
        <v>400</v>
      </c>
      <c r="J33" s="503">
        <f t="shared" si="5"/>
        <v>200</v>
      </c>
      <c r="K33" s="449">
        <f t="shared" si="4"/>
        <v>-200</v>
      </c>
      <c r="L33" s="183"/>
    </row>
    <row r="34" spans="1:12" ht="13.5">
      <c r="A34" s="515" t="s">
        <v>178</v>
      </c>
      <c r="B34" s="514">
        <v>-4986.93</v>
      </c>
      <c r="C34" s="503">
        <f>'[4]Revenues'!$N30</f>
        <v>-2358.55</v>
      </c>
      <c r="D34" s="503">
        <f>Revenue!N34</f>
        <v>-3000</v>
      </c>
      <c r="E34" s="449">
        <f t="shared" si="3"/>
        <v>-641.4499999999998</v>
      </c>
      <c r="F34" s="183"/>
      <c r="H34" s="515" t="s">
        <v>178</v>
      </c>
      <c r="I34" s="503">
        <v>0</v>
      </c>
      <c r="J34" s="503">
        <f t="shared" si="5"/>
        <v>-3000</v>
      </c>
      <c r="K34" s="449">
        <f t="shared" si="4"/>
        <v>-3000</v>
      </c>
      <c r="L34" s="183"/>
    </row>
    <row r="35" spans="1:12" ht="13.5">
      <c r="A35" s="516" t="s">
        <v>287</v>
      </c>
      <c r="B35" s="517">
        <v>9580</v>
      </c>
      <c r="C35" s="503">
        <f>'[4]Revenues'!$N32</f>
        <v>3698.5699999999997</v>
      </c>
      <c r="D35" s="503">
        <f>Revenue!N35</f>
        <v>1000</v>
      </c>
      <c r="E35" s="449">
        <f>D35-C35</f>
        <v>-2698.5699999999997</v>
      </c>
      <c r="F35" s="210"/>
      <c r="H35" s="516" t="s">
        <v>287</v>
      </c>
      <c r="I35" s="503">
        <v>9600</v>
      </c>
      <c r="J35" s="503">
        <f t="shared" si="5"/>
        <v>1000</v>
      </c>
      <c r="K35" s="449">
        <f>J35-I35</f>
        <v>-8600</v>
      </c>
      <c r="L35" s="210"/>
    </row>
    <row r="36" spans="1:12" ht="13.5">
      <c r="A36" s="513" t="s">
        <v>188</v>
      </c>
      <c r="B36" s="517">
        <v>5030</v>
      </c>
      <c r="C36" s="503">
        <f>'[4]Revenues'!$N33</f>
        <v>7239</v>
      </c>
      <c r="D36" s="503">
        <f>Revenue!N36</f>
        <v>4000</v>
      </c>
      <c r="E36" s="449">
        <f>D36-C36</f>
        <v>-3239</v>
      </c>
      <c r="F36" s="210"/>
      <c r="H36" s="513" t="s">
        <v>188</v>
      </c>
      <c r="I36" s="503">
        <v>7500</v>
      </c>
      <c r="J36" s="503">
        <f t="shared" si="5"/>
        <v>4000</v>
      </c>
      <c r="K36" s="449">
        <f>J36-I36</f>
        <v>-3500</v>
      </c>
      <c r="L36" s="210"/>
    </row>
    <row r="37" spans="1:12" ht="13.5">
      <c r="A37" s="513" t="s">
        <v>405</v>
      </c>
      <c r="B37" s="517">
        <v>7390</v>
      </c>
      <c r="C37" s="503">
        <f>'[4]Revenues'!$N34</f>
        <v>1765</v>
      </c>
      <c r="D37" s="521">
        <v>0</v>
      </c>
      <c r="E37" s="449">
        <f>D37-C37</f>
        <v>-1765</v>
      </c>
      <c r="F37" s="183"/>
      <c r="H37" s="513" t="s">
        <v>405</v>
      </c>
      <c r="I37" s="503">
        <v>1000</v>
      </c>
      <c r="J37" s="503">
        <f t="shared" si="5"/>
        <v>0</v>
      </c>
      <c r="K37" s="449">
        <f>J37-I37</f>
        <v>-1000</v>
      </c>
      <c r="L37" s="183"/>
    </row>
    <row r="38" spans="1:12" ht="13.5">
      <c r="A38" s="197" t="s">
        <v>192</v>
      </c>
      <c r="B38" s="502">
        <v>1587822.7</v>
      </c>
      <c r="C38" s="503">
        <f>SUM(C27:C37)</f>
        <v>1534182.2499999995</v>
      </c>
      <c r="D38" s="503">
        <f>SUM(D27:D37)</f>
        <v>1602200</v>
      </c>
      <c r="E38" s="503">
        <f>SUM(E27:E37)</f>
        <v>68017.75000000047</v>
      </c>
      <c r="F38" s="183"/>
      <c r="H38" s="197" t="s">
        <v>192</v>
      </c>
      <c r="I38" s="503">
        <v>1671985</v>
      </c>
      <c r="J38" s="503">
        <f>SUM(J27:J37)</f>
        <v>1602200</v>
      </c>
      <c r="K38" s="503">
        <f>SUM(K27:K37)</f>
        <v>-69785</v>
      </c>
      <c r="L38" s="183"/>
    </row>
    <row r="39" spans="1:12" s="511" customFormat="1" ht="13.5">
      <c r="A39" s="712" t="s">
        <v>70</v>
      </c>
      <c r="B39" s="713"/>
      <c r="C39" s="713"/>
      <c r="D39" s="713"/>
      <c r="E39" s="713"/>
      <c r="F39" s="713"/>
      <c r="G39" s="512"/>
      <c r="H39" s="712" t="s">
        <v>70</v>
      </c>
      <c r="I39" s="713"/>
      <c r="J39" s="713"/>
      <c r="K39" s="713"/>
      <c r="L39" s="713"/>
    </row>
    <row r="40" spans="1:12" s="511" customFormat="1" ht="13.5">
      <c r="A40" s="504" t="s">
        <v>210</v>
      </c>
      <c r="B40" s="478" t="s">
        <v>433</v>
      </c>
      <c r="C40" s="505" t="str">
        <f>C5</f>
        <v>Actutal 19-20</v>
      </c>
      <c r="D40" s="456" t="str">
        <f>D26</f>
        <v>Budget 20-21</v>
      </c>
      <c r="E40" s="474" t="s">
        <v>131</v>
      </c>
      <c r="F40" s="456" t="s">
        <v>130</v>
      </c>
      <c r="G40" s="512"/>
      <c r="H40" s="504" t="s">
        <v>210</v>
      </c>
      <c r="I40" s="505" t="s">
        <v>294</v>
      </c>
      <c r="J40" s="456" t="str">
        <f>D5</f>
        <v>Budget 20-21</v>
      </c>
      <c r="K40" s="474" t="s">
        <v>131</v>
      </c>
      <c r="L40" s="456" t="s">
        <v>130</v>
      </c>
    </row>
    <row r="41" spans="1:12" ht="13.5">
      <c r="A41" s="467" t="s">
        <v>171</v>
      </c>
      <c r="B41" s="518">
        <v>558834.08</v>
      </c>
      <c r="C41" s="449">
        <f>'[4]Revenues'!$Z$67</f>
        <v>549382.2200000001</v>
      </c>
      <c r="D41" s="503">
        <f>Revenue!N40</f>
        <v>661204</v>
      </c>
      <c r="E41" s="449">
        <f aca="true" t="shared" si="6" ref="E41:E47">D41-C41</f>
        <v>111821.77999999991</v>
      </c>
      <c r="F41" s="189" t="s">
        <v>485</v>
      </c>
      <c r="H41" s="467" t="s">
        <v>171</v>
      </c>
      <c r="I41" s="449">
        <v>643495</v>
      </c>
      <c r="J41" s="503">
        <f aca="true" t="shared" si="7" ref="J41:J46">D41</f>
        <v>661204</v>
      </c>
      <c r="K41" s="449">
        <f aca="true" t="shared" si="8" ref="K41:K47">J41-I41</f>
        <v>17709</v>
      </c>
      <c r="L41" s="189"/>
    </row>
    <row r="42" spans="1:12" ht="13.5">
      <c r="A42" s="467" t="s">
        <v>172</v>
      </c>
      <c r="B42" s="518">
        <v>643216.29</v>
      </c>
      <c r="C42" s="449">
        <f>'[4]Revenues'!$Z$68</f>
        <v>649424.7800000001</v>
      </c>
      <c r="D42" s="503">
        <f>Revenue!N41</f>
        <v>809650</v>
      </c>
      <c r="E42" s="449">
        <f t="shared" si="6"/>
        <v>160225.21999999986</v>
      </c>
      <c r="F42" s="183" t="s">
        <v>485</v>
      </c>
      <c r="H42" s="467" t="s">
        <v>172</v>
      </c>
      <c r="I42" s="449">
        <v>788234</v>
      </c>
      <c r="J42" s="503">
        <f t="shared" si="7"/>
        <v>809650</v>
      </c>
      <c r="K42" s="449">
        <f t="shared" si="8"/>
        <v>21416</v>
      </c>
      <c r="L42" s="183"/>
    </row>
    <row r="43" spans="1:12" ht="13.5">
      <c r="A43" s="467" t="s">
        <v>72</v>
      </c>
      <c r="B43" s="518">
        <v>-5320</v>
      </c>
      <c r="C43" s="449">
        <f>'[4]Revenues'!$N49</f>
        <v>-4880.5</v>
      </c>
      <c r="D43" s="503">
        <f>Revenue!N42</f>
        <v>-4200</v>
      </c>
      <c r="E43" s="449">
        <f t="shared" si="6"/>
        <v>680.5</v>
      </c>
      <c r="F43" s="183"/>
      <c r="H43" s="467" t="s">
        <v>72</v>
      </c>
      <c r="I43" s="449">
        <v>-6000</v>
      </c>
      <c r="J43" s="503">
        <f t="shared" si="7"/>
        <v>-4200</v>
      </c>
      <c r="K43" s="449">
        <f t="shared" si="8"/>
        <v>1800</v>
      </c>
      <c r="L43" s="183"/>
    </row>
    <row r="44" spans="1:12" ht="13.5">
      <c r="A44" s="467" t="s">
        <v>17</v>
      </c>
      <c r="B44" s="518">
        <v>17660</v>
      </c>
      <c r="C44" s="449">
        <f>'[4]Revenues'!$N50</f>
        <v>17495</v>
      </c>
      <c r="D44" s="503">
        <f>Revenue!N43</f>
        <v>17440</v>
      </c>
      <c r="E44" s="449">
        <f t="shared" si="6"/>
        <v>-55</v>
      </c>
      <c r="F44" s="183"/>
      <c r="H44" s="467" t="s">
        <v>17</v>
      </c>
      <c r="I44" s="449">
        <v>16500</v>
      </c>
      <c r="J44" s="503">
        <f t="shared" si="7"/>
        <v>17440</v>
      </c>
      <c r="K44" s="449">
        <f t="shared" si="8"/>
        <v>940</v>
      </c>
      <c r="L44" s="183"/>
    </row>
    <row r="45" spans="1:12" ht="13.5">
      <c r="A45" s="467" t="s">
        <v>269</v>
      </c>
      <c r="B45" s="518">
        <v>8232</v>
      </c>
      <c r="C45" s="449">
        <f>'[4]Revenues'!$N51</f>
        <v>9407</v>
      </c>
      <c r="D45" s="503">
        <f>Revenue!N44</f>
        <v>6000</v>
      </c>
      <c r="E45" s="449">
        <f t="shared" si="6"/>
        <v>-3407</v>
      </c>
      <c r="F45" s="189"/>
      <c r="H45" s="467" t="s">
        <v>269</v>
      </c>
      <c r="I45" s="449">
        <v>6772</v>
      </c>
      <c r="J45" s="503">
        <f t="shared" si="7"/>
        <v>6000</v>
      </c>
      <c r="K45" s="449">
        <f t="shared" si="8"/>
        <v>-772</v>
      </c>
      <c r="L45" s="189"/>
    </row>
    <row r="46" spans="1:12" ht="13.5">
      <c r="A46" s="467" t="s">
        <v>178</v>
      </c>
      <c r="B46" s="518">
        <v>-24755.260000000006</v>
      </c>
      <c r="C46" s="449">
        <f>'[4]Revenues'!$N52</f>
        <v>-7315.3099999999995</v>
      </c>
      <c r="D46" s="503">
        <f>Revenue!N45</f>
        <v>-2400</v>
      </c>
      <c r="E46" s="449">
        <f t="shared" si="6"/>
        <v>4915.3099999999995</v>
      </c>
      <c r="F46" s="181"/>
      <c r="H46" s="467" t="s">
        <v>178</v>
      </c>
      <c r="I46" s="449">
        <v>-6000</v>
      </c>
      <c r="J46" s="503">
        <f t="shared" si="7"/>
        <v>-2400</v>
      </c>
      <c r="K46" s="449">
        <f t="shared" si="8"/>
        <v>3600</v>
      </c>
      <c r="L46" s="181"/>
    </row>
    <row r="47" spans="1:12" ht="13.5">
      <c r="A47" s="193" t="s">
        <v>235</v>
      </c>
      <c r="B47" s="502">
        <v>1197867.11</v>
      </c>
      <c r="C47" s="503">
        <f>SUM(C41:C46)</f>
        <v>1213513.1900000002</v>
      </c>
      <c r="D47" s="503">
        <f>SUM(D41:D46)</f>
        <v>1487694</v>
      </c>
      <c r="E47" s="449">
        <f t="shared" si="6"/>
        <v>274180.8099999998</v>
      </c>
      <c r="F47" s="189"/>
      <c r="H47" s="193" t="s">
        <v>235</v>
      </c>
      <c r="I47" s="503">
        <v>1443001</v>
      </c>
      <c r="J47" s="503">
        <f>SUM(J41:J46)</f>
        <v>1487694</v>
      </c>
      <c r="K47" s="449">
        <f t="shared" si="8"/>
        <v>44693</v>
      </c>
      <c r="L47" s="189"/>
    </row>
    <row r="48" spans="1:12" s="511" customFormat="1" ht="13.5">
      <c r="A48" s="504" t="s">
        <v>211</v>
      </c>
      <c r="B48" s="478" t="s">
        <v>433</v>
      </c>
      <c r="C48" s="505" t="str">
        <f>C5</f>
        <v>Actutal 19-20</v>
      </c>
      <c r="D48" s="478" t="str">
        <f>D5</f>
        <v>Budget 20-21</v>
      </c>
      <c r="E48" s="474" t="s">
        <v>131</v>
      </c>
      <c r="F48" s="456" t="s">
        <v>130</v>
      </c>
      <c r="G48" s="512"/>
      <c r="H48" s="504" t="s">
        <v>211</v>
      </c>
      <c r="I48" s="505" t="s">
        <v>294</v>
      </c>
      <c r="J48" s="478" t="str">
        <f>D5</f>
        <v>Budget 20-21</v>
      </c>
      <c r="K48" s="474" t="s">
        <v>131</v>
      </c>
      <c r="L48" s="456" t="s">
        <v>130</v>
      </c>
    </row>
    <row r="49" spans="1:12" ht="13.5">
      <c r="A49" s="192" t="s">
        <v>219</v>
      </c>
      <c r="B49" s="518">
        <v>134246.33000000002</v>
      </c>
      <c r="C49" s="449">
        <f>'[4]Revenues'!$N54</f>
        <v>124691.04999999999</v>
      </c>
      <c r="D49" s="449">
        <f>Revenue!N48</f>
        <v>105780</v>
      </c>
      <c r="E49" s="449">
        <f aca="true" t="shared" si="9" ref="E49:E55">D49-C49</f>
        <v>-18911.04999999999</v>
      </c>
      <c r="F49" s="189"/>
      <c r="H49" s="192" t="s">
        <v>219</v>
      </c>
      <c r="I49" s="449">
        <v>143200</v>
      </c>
      <c r="J49" s="449">
        <f>D49</f>
        <v>105780</v>
      </c>
      <c r="K49" s="449">
        <f aca="true" t="shared" si="10" ref="K49:K55">J49-I49</f>
        <v>-37420</v>
      </c>
      <c r="L49" s="189"/>
    </row>
    <row r="50" spans="1:12" ht="13.5">
      <c r="A50" s="192" t="s">
        <v>17</v>
      </c>
      <c r="B50" s="518">
        <v>1950</v>
      </c>
      <c r="C50" s="449">
        <f>'[4]Revenues'!$N55</f>
        <v>2550</v>
      </c>
      <c r="D50" s="449">
        <f>Revenue!N49</f>
        <v>1500</v>
      </c>
      <c r="E50" s="449">
        <f t="shared" si="9"/>
        <v>-1050</v>
      </c>
      <c r="F50" s="189"/>
      <c r="H50" s="192" t="s">
        <v>17</v>
      </c>
      <c r="I50" s="449">
        <v>1350</v>
      </c>
      <c r="J50" s="449">
        <f>D50</f>
        <v>1500</v>
      </c>
      <c r="K50" s="449">
        <f t="shared" si="10"/>
        <v>150</v>
      </c>
      <c r="L50" s="189"/>
    </row>
    <row r="51" spans="1:12" ht="13.5">
      <c r="A51" s="192" t="s">
        <v>220</v>
      </c>
      <c r="B51" s="518">
        <v>2025.5</v>
      </c>
      <c r="C51" s="449">
        <f>'[4]Revenues'!$N56</f>
        <v>2152.5</v>
      </c>
      <c r="D51" s="449">
        <f>Revenue!N50</f>
        <v>2047.5</v>
      </c>
      <c r="E51" s="449">
        <f t="shared" si="9"/>
        <v>-105</v>
      </c>
      <c r="F51" s="189"/>
      <c r="H51" s="192" t="s">
        <v>220</v>
      </c>
      <c r="I51" s="449">
        <v>2475</v>
      </c>
      <c r="J51" s="449">
        <f>D51</f>
        <v>2047.5</v>
      </c>
      <c r="K51" s="449">
        <f t="shared" si="10"/>
        <v>-427.5</v>
      </c>
      <c r="L51" s="189"/>
    </row>
    <row r="52" spans="1:12" ht="13.5">
      <c r="A52" s="192" t="s">
        <v>221</v>
      </c>
      <c r="B52" s="518">
        <v>19916</v>
      </c>
      <c r="C52" s="449">
        <f>'[4]Revenues'!$N57</f>
        <v>18985</v>
      </c>
      <c r="D52" s="449">
        <f>Revenue!N51</f>
        <v>20000</v>
      </c>
      <c r="E52" s="449">
        <f t="shared" si="9"/>
        <v>1015</v>
      </c>
      <c r="F52" s="189"/>
      <c r="H52" s="192" t="s">
        <v>221</v>
      </c>
      <c r="I52" s="449">
        <v>20600</v>
      </c>
      <c r="J52" s="449">
        <f>D52</f>
        <v>20000</v>
      </c>
      <c r="K52" s="449">
        <f t="shared" si="10"/>
        <v>-600</v>
      </c>
      <c r="L52" s="189"/>
    </row>
    <row r="53" spans="1:12" ht="13.5">
      <c r="A53" s="192" t="s">
        <v>178</v>
      </c>
      <c r="B53" s="518">
        <v>-21564</v>
      </c>
      <c r="C53" s="449">
        <f>'[4]Revenues'!$N58</f>
        <v>-10676.25</v>
      </c>
      <c r="D53" s="449">
        <f>Revenue!N52</f>
        <v>-2700</v>
      </c>
      <c r="E53" s="449">
        <f t="shared" si="9"/>
        <v>7976.25</v>
      </c>
      <c r="F53" s="189"/>
      <c r="H53" s="192" t="s">
        <v>178</v>
      </c>
      <c r="I53" s="449">
        <v>-11610</v>
      </c>
      <c r="J53" s="449">
        <f>D53</f>
        <v>-2700</v>
      </c>
      <c r="K53" s="449">
        <f t="shared" si="10"/>
        <v>8910</v>
      </c>
      <c r="L53" s="189"/>
    </row>
    <row r="54" spans="1:12" ht="13.5">
      <c r="A54" s="197" t="s">
        <v>218</v>
      </c>
      <c r="B54" s="502">
        <v>136573.83000000002</v>
      </c>
      <c r="C54" s="449">
        <f>SUM(C49:C53)</f>
        <v>137702.3</v>
      </c>
      <c r="D54" s="449">
        <f>SUM(D49:D53)</f>
        <v>126627.5</v>
      </c>
      <c r="E54" s="449">
        <f t="shared" si="9"/>
        <v>-11074.799999999988</v>
      </c>
      <c r="F54" s="189"/>
      <c r="H54" s="197" t="s">
        <v>218</v>
      </c>
      <c r="I54" s="449">
        <v>156015</v>
      </c>
      <c r="J54" s="449">
        <f>SUM(J49:J53)</f>
        <v>126627.5</v>
      </c>
      <c r="K54" s="449">
        <f t="shared" si="10"/>
        <v>-29387.5</v>
      </c>
      <c r="L54" s="189"/>
    </row>
    <row r="55" spans="1:12" ht="13.5">
      <c r="A55" s="475" t="s">
        <v>20</v>
      </c>
      <c r="B55" s="483">
        <v>1334440.9400000002</v>
      </c>
      <c r="C55" s="449">
        <f>C47+C54</f>
        <v>1351215.4900000002</v>
      </c>
      <c r="D55" s="449">
        <f>D47+D54</f>
        <v>1614321.5</v>
      </c>
      <c r="E55" s="449">
        <f t="shared" si="9"/>
        <v>263106.0099999998</v>
      </c>
      <c r="F55" s="189"/>
      <c r="H55" s="475" t="s">
        <v>20</v>
      </c>
      <c r="I55" s="449">
        <v>1599016</v>
      </c>
      <c r="J55" s="449">
        <f>J47+J54</f>
        <v>1614321.5</v>
      </c>
      <c r="K55" s="449">
        <f t="shared" si="10"/>
        <v>15305.5</v>
      </c>
      <c r="L55" s="189"/>
    </row>
    <row r="56" spans="1:12" s="511" customFormat="1" ht="13.5">
      <c r="A56" s="508" t="s">
        <v>29</v>
      </c>
      <c r="B56" s="522">
        <v>3868918.85</v>
      </c>
      <c r="C56" s="453">
        <f>SUM(C38+C55+C20+C24)</f>
        <v>3713092.138</v>
      </c>
      <c r="D56" s="522">
        <f>SUM(D38+D55+D20+D24)</f>
        <v>4178006.5</v>
      </c>
      <c r="E56" s="453">
        <f>D56-C56</f>
        <v>464914.3620000002</v>
      </c>
      <c r="F56" s="466"/>
      <c r="G56" s="512"/>
      <c r="H56" s="508" t="s">
        <v>29</v>
      </c>
      <c r="I56" s="522">
        <v>4302671</v>
      </c>
      <c r="J56" s="522">
        <f>SUM(J38+J55+J20+J24)</f>
        <v>4177786.5</v>
      </c>
      <c r="K56" s="453">
        <f>J56-I56</f>
        <v>-124884.5</v>
      </c>
      <c r="L56" s="466"/>
    </row>
    <row r="57" spans="1:12" ht="13.5">
      <c r="A57" s="519" t="s">
        <v>270</v>
      </c>
      <c r="B57" s="520">
        <v>45078.33</v>
      </c>
      <c r="C57" s="446">
        <f>SUM('[4]Revenues'!$N$66:$N$76)</f>
        <v>681898.8</v>
      </c>
      <c r="D57" s="179"/>
      <c r="E57" s="179"/>
      <c r="F57" s="179"/>
      <c r="H57" s="519"/>
      <c r="I57" s="446"/>
      <c r="J57" s="179"/>
      <c r="K57" s="179"/>
      <c r="L57" s="179"/>
    </row>
    <row r="58" spans="1:12" ht="13.5">
      <c r="A58" s="519" t="s">
        <v>289</v>
      </c>
      <c r="B58" s="520">
        <v>-24195</v>
      </c>
      <c r="C58" s="446">
        <f>'[4]Revenues'!$N$78</f>
        <v>126135</v>
      </c>
      <c r="D58" s="179"/>
      <c r="E58" s="179"/>
      <c r="F58" s="179"/>
      <c r="H58" s="519"/>
      <c r="I58" s="446"/>
      <c r="J58" s="179"/>
      <c r="K58" s="179"/>
      <c r="L58" s="179"/>
    </row>
    <row r="59" spans="1:12" ht="13.5">
      <c r="A59" s="519" t="s">
        <v>94</v>
      </c>
      <c r="B59" s="202">
        <v>3889802.18</v>
      </c>
      <c r="C59" s="202">
        <f>SUM(C56:C58)</f>
        <v>4521125.938</v>
      </c>
      <c r="D59" s="179"/>
      <c r="E59" s="179"/>
      <c r="F59" s="179"/>
      <c r="H59" s="519"/>
      <c r="I59" s="202"/>
      <c r="J59" s="179"/>
      <c r="K59" s="179"/>
      <c r="L59" s="179"/>
    </row>
    <row r="60" spans="1:12" ht="13.5">
      <c r="A60" s="519" t="s">
        <v>129</v>
      </c>
      <c r="B60" s="520"/>
      <c r="C60" s="202" t="s">
        <v>129</v>
      </c>
      <c r="D60" s="179"/>
      <c r="E60" s="179"/>
      <c r="F60" s="179"/>
      <c r="H60" s="519"/>
      <c r="I60" s="202"/>
      <c r="J60" s="179"/>
      <c r="K60" s="179"/>
      <c r="L60" s="179"/>
    </row>
    <row r="61" spans="1:12" ht="13.5">
      <c r="A61" s="179"/>
      <c r="B61" s="480"/>
      <c r="C61" s="202"/>
      <c r="D61" s="179"/>
      <c r="E61" s="179"/>
      <c r="F61" s="179"/>
      <c r="H61" s="179"/>
      <c r="I61" s="202"/>
      <c r="J61" s="179"/>
      <c r="K61" s="179"/>
      <c r="L61" s="179"/>
    </row>
    <row r="62" spans="1:12" ht="13.5">
      <c r="A62" s="179"/>
      <c r="B62" s="480"/>
      <c r="C62" s="202"/>
      <c r="D62" s="179"/>
      <c r="E62" s="179"/>
      <c r="F62" s="179"/>
      <c r="H62" s="179"/>
      <c r="I62" s="202"/>
      <c r="J62" s="179"/>
      <c r="K62" s="179"/>
      <c r="L62" s="179"/>
    </row>
    <row r="63" spans="1:12" ht="13.5">
      <c r="A63" s="179"/>
      <c r="B63" s="480"/>
      <c r="C63" s="202"/>
      <c r="D63" s="179"/>
      <c r="E63" s="179"/>
      <c r="F63" s="179"/>
      <c r="H63" s="179"/>
      <c r="I63" s="202"/>
      <c r="J63" s="179"/>
      <c r="K63" s="179"/>
      <c r="L63" s="179"/>
    </row>
    <row r="64" spans="1:12" ht="13.5">
      <c r="A64" s="179"/>
      <c r="B64" s="480"/>
      <c r="C64" s="202"/>
      <c r="D64" s="179"/>
      <c r="E64" s="179"/>
      <c r="F64" s="179"/>
      <c r="H64" s="179"/>
      <c r="I64" s="202"/>
      <c r="J64" s="179"/>
      <c r="K64" s="179"/>
      <c r="L64" s="179"/>
    </row>
    <row r="65" spans="1:12" ht="13.5">
      <c r="A65" s="179"/>
      <c r="B65" s="480"/>
      <c r="C65" s="202"/>
      <c r="D65" s="179"/>
      <c r="E65" s="179"/>
      <c r="F65" s="179"/>
      <c r="H65" s="179"/>
      <c r="I65" s="202"/>
      <c r="J65" s="179"/>
      <c r="K65" s="179"/>
      <c r="L65" s="179"/>
    </row>
    <row r="66" spans="1:12" ht="13.5">
      <c r="A66" s="175"/>
      <c r="B66" s="501"/>
      <c r="C66" s="202"/>
      <c r="D66" s="179"/>
      <c r="E66" s="179"/>
      <c r="F66" s="179"/>
      <c r="H66" s="175"/>
      <c r="I66" s="202"/>
      <c r="J66" s="179"/>
      <c r="K66" s="179"/>
      <c r="L66" s="179"/>
    </row>
    <row r="67" spans="1:12" ht="13.5">
      <c r="A67" s="175"/>
      <c r="B67" s="501"/>
      <c r="C67" s="202"/>
      <c r="D67" s="179"/>
      <c r="E67" s="179"/>
      <c r="F67" s="179"/>
      <c r="H67" s="175"/>
      <c r="I67" s="202"/>
      <c r="J67" s="179"/>
      <c r="K67" s="179"/>
      <c r="L67" s="179"/>
    </row>
    <row r="68" spans="1:12" ht="13.5">
      <c r="A68" s="175"/>
      <c r="B68" s="501"/>
      <c r="C68" s="202"/>
      <c r="D68" s="179"/>
      <c r="E68" s="179"/>
      <c r="F68" s="179"/>
      <c r="H68" s="175"/>
      <c r="I68" s="202"/>
      <c r="J68" s="179"/>
      <c r="K68" s="179"/>
      <c r="L68" s="179"/>
    </row>
    <row r="69" spans="1:12" ht="13.5">
      <c r="A69" s="175"/>
      <c r="B69" s="501"/>
      <c r="C69" s="202"/>
      <c r="D69" s="179"/>
      <c r="E69" s="179"/>
      <c r="F69" s="179"/>
      <c r="H69" s="175"/>
      <c r="I69" s="202"/>
      <c r="J69" s="179"/>
      <c r="K69" s="179"/>
      <c r="L69" s="179"/>
    </row>
    <row r="70" spans="1:12" ht="13.5">
      <c r="A70" s="175"/>
      <c r="B70" s="501"/>
      <c r="C70" s="202"/>
      <c r="D70" s="179"/>
      <c r="E70" s="179"/>
      <c r="F70" s="179"/>
      <c r="H70" s="175"/>
      <c r="I70" s="202"/>
      <c r="J70" s="179"/>
      <c r="K70" s="179"/>
      <c r="L70" s="179"/>
    </row>
    <row r="71" spans="1:12" ht="13.5">
      <c r="A71" s="175"/>
      <c r="B71" s="501"/>
      <c r="C71" s="202"/>
      <c r="D71" s="179"/>
      <c r="E71" s="179"/>
      <c r="F71" s="179"/>
      <c r="H71" s="175"/>
      <c r="I71" s="202"/>
      <c r="J71" s="179"/>
      <c r="K71" s="179"/>
      <c r="L71" s="179"/>
    </row>
    <row r="72" spans="1:12" ht="13.5">
      <c r="A72" s="175"/>
      <c r="B72" s="501"/>
      <c r="C72" s="202"/>
      <c r="D72" s="179"/>
      <c r="E72" s="179"/>
      <c r="F72" s="179"/>
      <c r="H72" s="175"/>
      <c r="I72" s="202"/>
      <c r="J72" s="179"/>
      <c r="K72" s="179"/>
      <c r="L72" s="179"/>
    </row>
    <row r="73" spans="1:12" ht="13.5">
      <c r="A73" s="175"/>
      <c r="B73" s="501"/>
      <c r="C73" s="202"/>
      <c r="D73" s="179"/>
      <c r="E73" s="179"/>
      <c r="F73" s="179"/>
      <c r="H73" s="175"/>
      <c r="I73" s="202"/>
      <c r="J73" s="179"/>
      <c r="K73" s="179"/>
      <c r="L73" s="179"/>
    </row>
    <row r="74" spans="1:12" ht="13.5">
      <c r="A74" s="175"/>
      <c r="B74" s="501"/>
      <c r="C74" s="202"/>
      <c r="D74" s="179"/>
      <c r="E74" s="179"/>
      <c r="F74" s="179"/>
      <c r="H74" s="175"/>
      <c r="I74" s="202"/>
      <c r="J74" s="179"/>
      <c r="K74" s="179"/>
      <c r="L74" s="179"/>
    </row>
    <row r="75" spans="1:12" ht="13.5">
      <c r="A75" s="179"/>
      <c r="B75" s="480"/>
      <c r="C75" s="202"/>
      <c r="D75" s="179"/>
      <c r="E75" s="179"/>
      <c r="F75" s="179"/>
      <c r="H75" s="179"/>
      <c r="I75" s="202"/>
      <c r="J75" s="179"/>
      <c r="K75" s="179"/>
      <c r="L75" s="179"/>
    </row>
    <row r="76" spans="1:12" ht="13.5">
      <c r="A76" s="179"/>
      <c r="B76" s="480"/>
      <c r="C76" s="202"/>
      <c r="D76" s="179"/>
      <c r="E76" s="179"/>
      <c r="F76" s="179"/>
      <c r="H76" s="179"/>
      <c r="I76" s="202"/>
      <c r="J76" s="179"/>
      <c r="K76" s="179"/>
      <c r="L76" s="179"/>
    </row>
    <row r="77" spans="1:12" ht="13.5">
      <c r="A77" s="179"/>
      <c r="B77" s="480"/>
      <c r="C77" s="202"/>
      <c r="D77" s="179"/>
      <c r="E77" s="179"/>
      <c r="F77" s="179"/>
      <c r="H77" s="179"/>
      <c r="I77" s="202"/>
      <c r="J77" s="179"/>
      <c r="K77" s="179"/>
      <c r="L77" s="179"/>
    </row>
    <row r="78" spans="1:12" ht="13.5">
      <c r="A78" s="179"/>
      <c r="B78" s="480"/>
      <c r="C78" s="202"/>
      <c r="D78" s="179"/>
      <c r="E78" s="179"/>
      <c r="F78" s="179"/>
      <c r="H78" s="179"/>
      <c r="I78" s="202"/>
      <c r="J78" s="179"/>
      <c r="K78" s="179"/>
      <c r="L78" s="179"/>
    </row>
    <row r="79" spans="1:12" ht="13.5">
      <c r="A79" s="179"/>
      <c r="B79" s="480"/>
      <c r="C79" s="202"/>
      <c r="D79" s="179"/>
      <c r="E79" s="179"/>
      <c r="F79" s="179"/>
      <c r="H79" s="179"/>
      <c r="I79" s="202"/>
      <c r="J79" s="179"/>
      <c r="K79" s="179"/>
      <c r="L79" s="179"/>
    </row>
    <row r="80" spans="1:12" ht="13.5">
      <c r="A80" s="179"/>
      <c r="B80" s="480"/>
      <c r="C80" s="202"/>
      <c r="D80" s="179"/>
      <c r="E80" s="179"/>
      <c r="F80" s="179"/>
      <c r="H80" s="179"/>
      <c r="I80" s="202"/>
      <c r="J80" s="179"/>
      <c r="K80" s="179"/>
      <c r="L80" s="179"/>
    </row>
    <row r="81" spans="1:12" ht="13.5">
      <c r="A81" s="179"/>
      <c r="B81" s="480"/>
      <c r="C81" s="202"/>
      <c r="D81" s="179"/>
      <c r="E81" s="179"/>
      <c r="F81" s="179"/>
      <c r="H81" s="179"/>
      <c r="I81" s="202"/>
      <c r="J81" s="179"/>
      <c r="K81" s="179"/>
      <c r="L81" s="179"/>
    </row>
    <row r="82" spans="1:12" ht="13.5">
      <c r="A82" s="179"/>
      <c r="B82" s="480"/>
      <c r="C82" s="202"/>
      <c r="D82" s="179"/>
      <c r="E82" s="179"/>
      <c r="F82" s="179"/>
      <c r="H82" s="179"/>
      <c r="I82" s="202"/>
      <c r="J82" s="179"/>
      <c r="K82" s="179"/>
      <c r="L82" s="179"/>
    </row>
    <row r="83" spans="1:12" ht="13.5">
      <c r="A83" s="179"/>
      <c r="B83" s="480"/>
      <c r="C83" s="202"/>
      <c r="D83" s="179"/>
      <c r="E83" s="179"/>
      <c r="F83" s="179"/>
      <c r="H83" s="179"/>
      <c r="I83" s="202"/>
      <c r="J83" s="179"/>
      <c r="K83" s="179"/>
      <c r="L83" s="179"/>
    </row>
    <row r="84" spans="1:12" ht="13.5">
      <c r="A84" s="179"/>
      <c r="B84" s="480"/>
      <c r="C84" s="202"/>
      <c r="D84" s="179"/>
      <c r="E84" s="179"/>
      <c r="F84" s="179"/>
      <c r="H84" s="179"/>
      <c r="I84" s="202"/>
      <c r="J84" s="179"/>
      <c r="K84" s="179"/>
      <c r="L84" s="179"/>
    </row>
    <row r="85" spans="1:12" ht="13.5">
      <c r="A85" s="179"/>
      <c r="B85" s="480"/>
      <c r="C85" s="202"/>
      <c r="D85" s="179"/>
      <c r="E85" s="179"/>
      <c r="F85" s="179"/>
      <c r="H85" s="179"/>
      <c r="I85" s="202"/>
      <c r="J85" s="179"/>
      <c r="K85" s="179"/>
      <c r="L85" s="179"/>
    </row>
    <row r="86" spans="1:12" ht="13.5">
      <c r="A86" s="179"/>
      <c r="B86" s="480"/>
      <c r="C86" s="202"/>
      <c r="D86" s="179"/>
      <c r="E86" s="179"/>
      <c r="F86" s="179"/>
      <c r="H86" s="179"/>
      <c r="I86" s="202"/>
      <c r="J86" s="179"/>
      <c r="K86" s="179"/>
      <c r="L86" s="179"/>
    </row>
    <row r="87" spans="1:12" ht="13.5">
      <c r="A87" s="179"/>
      <c r="B87" s="480"/>
      <c r="C87" s="202"/>
      <c r="D87" s="179"/>
      <c r="E87" s="179"/>
      <c r="F87" s="179"/>
      <c r="H87" s="179"/>
      <c r="I87" s="202"/>
      <c r="J87" s="179"/>
      <c r="K87" s="179"/>
      <c r="L87" s="179"/>
    </row>
    <row r="88" spans="1:12" ht="13.5">
      <c r="A88" s="179"/>
      <c r="B88" s="480"/>
      <c r="C88" s="202"/>
      <c r="D88" s="179"/>
      <c r="E88" s="179"/>
      <c r="F88" s="179"/>
      <c r="H88" s="179"/>
      <c r="I88" s="202"/>
      <c r="J88" s="179"/>
      <c r="K88" s="179"/>
      <c r="L88" s="179"/>
    </row>
    <row r="89" spans="1:12" ht="13.5">
      <c r="A89" s="179"/>
      <c r="B89" s="480"/>
      <c r="C89" s="202"/>
      <c r="D89" s="179"/>
      <c r="E89" s="179"/>
      <c r="F89" s="179"/>
      <c r="H89" s="179"/>
      <c r="I89" s="202"/>
      <c r="J89" s="179"/>
      <c r="K89" s="179"/>
      <c r="L89" s="179"/>
    </row>
    <row r="90" spans="1:12" ht="13.5">
      <c r="A90" s="179"/>
      <c r="B90" s="480"/>
      <c r="C90" s="202"/>
      <c r="D90" s="179"/>
      <c r="E90" s="179"/>
      <c r="F90" s="179"/>
      <c r="H90" s="179"/>
      <c r="I90" s="202"/>
      <c r="J90" s="179"/>
      <c r="K90" s="179"/>
      <c r="L90" s="179"/>
    </row>
    <row r="91" spans="1:12" ht="13.5">
      <c r="A91" s="179"/>
      <c r="B91" s="480"/>
      <c r="C91" s="202"/>
      <c r="D91" s="179"/>
      <c r="E91" s="179"/>
      <c r="F91" s="179"/>
      <c r="H91" s="179"/>
      <c r="I91" s="202"/>
      <c r="J91" s="179"/>
      <c r="K91" s="179"/>
      <c r="L91" s="179"/>
    </row>
    <row r="92" spans="1:12" ht="13.5">
      <c r="A92" s="179"/>
      <c r="B92" s="480"/>
      <c r="C92" s="202"/>
      <c r="D92" s="179"/>
      <c r="E92" s="179"/>
      <c r="F92" s="179"/>
      <c r="H92" s="179"/>
      <c r="I92" s="202"/>
      <c r="J92" s="179"/>
      <c r="K92" s="179"/>
      <c r="L92" s="179"/>
    </row>
    <row r="93" spans="1:12" ht="13.5">
      <c r="A93" s="179"/>
      <c r="B93" s="480"/>
      <c r="C93" s="202"/>
      <c r="D93" s="179"/>
      <c r="E93" s="179"/>
      <c r="F93" s="179"/>
      <c r="H93" s="179"/>
      <c r="I93" s="202"/>
      <c r="J93" s="179"/>
      <c r="K93" s="179"/>
      <c r="L93" s="179"/>
    </row>
    <row r="94" spans="1:12" ht="13.5">
      <c r="A94" s="179"/>
      <c r="B94" s="480"/>
      <c r="C94" s="202"/>
      <c r="D94" s="179"/>
      <c r="E94" s="179"/>
      <c r="F94" s="179"/>
      <c r="H94" s="179"/>
      <c r="I94" s="202"/>
      <c r="J94" s="179"/>
      <c r="K94" s="179"/>
      <c r="L94" s="179"/>
    </row>
    <row r="95" spans="1:12" ht="13.5">
      <c r="A95" s="179"/>
      <c r="B95" s="480"/>
      <c r="C95" s="202"/>
      <c r="D95" s="179"/>
      <c r="E95" s="179"/>
      <c r="F95" s="179"/>
      <c r="H95" s="179"/>
      <c r="I95" s="202"/>
      <c r="J95" s="179"/>
      <c r="K95" s="179"/>
      <c r="L95" s="179"/>
    </row>
    <row r="96" spans="1:12" ht="13.5">
      <c r="A96" s="179"/>
      <c r="B96" s="480"/>
      <c r="C96" s="202"/>
      <c r="D96" s="179"/>
      <c r="E96" s="179"/>
      <c r="F96" s="179"/>
      <c r="H96" s="179"/>
      <c r="I96" s="202"/>
      <c r="J96" s="179"/>
      <c r="K96" s="179"/>
      <c r="L96" s="179"/>
    </row>
    <row r="97" spans="1:12" ht="13.5">
      <c r="A97" s="179"/>
      <c r="B97" s="480"/>
      <c r="C97" s="202"/>
      <c r="D97" s="179"/>
      <c r="E97" s="179"/>
      <c r="F97" s="179"/>
      <c r="H97" s="179"/>
      <c r="I97" s="202"/>
      <c r="J97" s="179"/>
      <c r="K97" s="179"/>
      <c r="L97" s="179"/>
    </row>
    <row r="98" spans="1:12" ht="13.5">
      <c r="A98" s="179"/>
      <c r="B98" s="480"/>
      <c r="C98" s="202"/>
      <c r="D98" s="179"/>
      <c r="E98" s="179"/>
      <c r="F98" s="179"/>
      <c r="H98" s="179"/>
      <c r="I98" s="202"/>
      <c r="J98" s="179"/>
      <c r="K98" s="179"/>
      <c r="L98" s="179"/>
    </row>
    <row r="99" spans="1:12" ht="13.5">
      <c r="A99" s="179"/>
      <c r="B99" s="480"/>
      <c r="C99" s="202"/>
      <c r="D99" s="179"/>
      <c r="E99" s="179"/>
      <c r="F99" s="179"/>
      <c r="H99" s="179"/>
      <c r="I99" s="202"/>
      <c r="J99" s="179"/>
      <c r="K99" s="179"/>
      <c r="L99" s="179"/>
    </row>
    <row r="100" spans="1:12" ht="13.5">
      <c r="A100" s="179"/>
      <c r="B100" s="480"/>
      <c r="C100" s="202"/>
      <c r="D100" s="179"/>
      <c r="E100" s="179"/>
      <c r="F100" s="179"/>
      <c r="H100" s="179"/>
      <c r="I100" s="202"/>
      <c r="J100" s="179"/>
      <c r="K100" s="179"/>
      <c r="L100" s="179"/>
    </row>
    <row r="101" spans="1:12" ht="13.5">
      <c r="A101" s="179"/>
      <c r="B101" s="480"/>
      <c r="C101" s="202"/>
      <c r="D101" s="179"/>
      <c r="E101" s="179"/>
      <c r="F101" s="179"/>
      <c r="H101" s="179"/>
      <c r="I101" s="202"/>
      <c r="J101" s="179"/>
      <c r="K101" s="179"/>
      <c r="L101" s="179"/>
    </row>
    <row r="102" spans="1:12" ht="13.5">
      <c r="A102" s="179"/>
      <c r="B102" s="480"/>
      <c r="C102" s="202"/>
      <c r="D102" s="179"/>
      <c r="E102" s="179"/>
      <c r="F102" s="179"/>
      <c r="H102" s="179"/>
      <c r="I102" s="202"/>
      <c r="J102" s="179"/>
      <c r="K102" s="179"/>
      <c r="L102" s="179"/>
    </row>
    <row r="103" spans="1:12" ht="13.5">
      <c r="A103" s="179"/>
      <c r="B103" s="480"/>
      <c r="C103" s="202"/>
      <c r="D103" s="179"/>
      <c r="E103" s="179"/>
      <c r="F103" s="179"/>
      <c r="H103" s="179"/>
      <c r="I103" s="202"/>
      <c r="J103" s="179"/>
      <c r="K103" s="179"/>
      <c r="L103" s="179"/>
    </row>
    <row r="104" spans="1:12" ht="13.5">
      <c r="A104" s="179"/>
      <c r="B104" s="480"/>
      <c r="C104" s="202"/>
      <c r="D104" s="179"/>
      <c r="E104" s="179"/>
      <c r="F104" s="179"/>
      <c r="H104" s="179"/>
      <c r="I104" s="202"/>
      <c r="J104" s="179"/>
      <c r="K104" s="179"/>
      <c r="L104" s="179"/>
    </row>
    <row r="105" spans="1:12" ht="13.5">
      <c r="A105" s="179"/>
      <c r="B105" s="480"/>
      <c r="C105" s="202"/>
      <c r="D105" s="179"/>
      <c r="E105" s="179"/>
      <c r="F105" s="179"/>
      <c r="H105" s="179"/>
      <c r="I105" s="202"/>
      <c r="J105" s="179"/>
      <c r="K105" s="179"/>
      <c r="L105" s="179"/>
    </row>
    <row r="106" spans="1:9" ht="13.5">
      <c r="A106" s="179"/>
      <c r="B106" s="480"/>
      <c r="C106" s="202"/>
      <c r="H106" s="179"/>
      <c r="I106" s="202"/>
    </row>
  </sheetData>
  <sheetProtection/>
  <mergeCells count="4">
    <mergeCell ref="A25:F25"/>
    <mergeCell ref="A39:F39"/>
    <mergeCell ref="H25:L25"/>
    <mergeCell ref="H39:L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HighHopes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mgates</dc:creator>
  <cp:keywords/>
  <dc:description/>
  <cp:lastModifiedBy>Mary Gates</cp:lastModifiedBy>
  <cp:lastPrinted>2019-07-11T15:03:44Z</cp:lastPrinted>
  <dcterms:created xsi:type="dcterms:W3CDTF">2006-07-31T14:43:08Z</dcterms:created>
  <dcterms:modified xsi:type="dcterms:W3CDTF">2020-09-23T17:15:23Z</dcterms:modified>
  <cp:category/>
  <cp:version/>
  <cp:contentType/>
  <cp:contentStatus/>
</cp:coreProperties>
</file>