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8_{1C966D3A-6395-435F-819D-64CF0E7EF6E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F50" i="1"/>
  <c r="E50" i="1"/>
  <c r="D50" i="1"/>
  <c r="C50" i="1"/>
  <c r="B50" i="1"/>
  <c r="N50" i="1" s="1"/>
  <c r="M49" i="1"/>
  <c r="L49" i="1"/>
  <c r="K49" i="1"/>
  <c r="J49" i="1"/>
  <c r="I49" i="1"/>
  <c r="H49" i="1"/>
  <c r="G49" i="1"/>
  <c r="F49" i="1"/>
  <c r="E49" i="1"/>
  <c r="D49" i="1"/>
  <c r="C49" i="1"/>
  <c r="B49" i="1"/>
  <c r="N49" i="1" s="1"/>
  <c r="M48" i="1"/>
  <c r="L48" i="1"/>
  <c r="K48" i="1"/>
  <c r="J48" i="1"/>
  <c r="I48" i="1"/>
  <c r="H48" i="1"/>
  <c r="G48" i="1"/>
  <c r="F48" i="1"/>
  <c r="E48" i="1"/>
  <c r="D48" i="1"/>
  <c r="C48" i="1"/>
  <c r="B48" i="1"/>
  <c r="N48" i="1" s="1"/>
  <c r="M47" i="1"/>
  <c r="L47" i="1"/>
  <c r="K47" i="1"/>
  <c r="J47" i="1"/>
  <c r="I47" i="1"/>
  <c r="H47" i="1"/>
  <c r="G47" i="1"/>
  <c r="F47" i="1"/>
  <c r="E47" i="1"/>
  <c r="D47" i="1"/>
  <c r="C47" i="1"/>
  <c r="B47" i="1"/>
  <c r="N47" i="1" s="1"/>
  <c r="M46" i="1"/>
  <c r="L46" i="1"/>
  <c r="K46" i="1"/>
  <c r="J46" i="1"/>
  <c r="I46" i="1"/>
  <c r="H46" i="1"/>
  <c r="G46" i="1"/>
  <c r="F46" i="1"/>
  <c r="E46" i="1"/>
  <c r="D46" i="1"/>
  <c r="C46" i="1"/>
  <c r="B46" i="1"/>
  <c r="N46" i="1" s="1"/>
  <c r="M45" i="1"/>
  <c r="L45" i="1"/>
  <c r="K45" i="1"/>
  <c r="J45" i="1"/>
  <c r="I45" i="1"/>
  <c r="H45" i="1"/>
  <c r="G45" i="1"/>
  <c r="F45" i="1"/>
  <c r="E45" i="1"/>
  <c r="D45" i="1"/>
  <c r="C45" i="1"/>
  <c r="B45" i="1"/>
  <c r="N45" i="1" s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M43" i="1"/>
  <c r="L43" i="1"/>
  <c r="K43" i="1"/>
  <c r="J43" i="1"/>
  <c r="I43" i="1"/>
  <c r="H43" i="1"/>
  <c r="G43" i="1"/>
  <c r="F43" i="1"/>
  <c r="E43" i="1"/>
  <c r="D43" i="1"/>
  <c r="C43" i="1"/>
  <c r="B43" i="1"/>
  <c r="N43" i="1" s="1"/>
  <c r="M42" i="1"/>
  <c r="L42" i="1"/>
  <c r="K42" i="1"/>
  <c r="J42" i="1"/>
  <c r="I42" i="1"/>
  <c r="H42" i="1"/>
  <c r="G42" i="1"/>
  <c r="F42" i="1"/>
  <c r="E42" i="1"/>
  <c r="D42" i="1"/>
  <c r="C42" i="1"/>
  <c r="B42" i="1"/>
  <c r="N42" i="1" s="1"/>
  <c r="M41" i="1"/>
  <c r="L41" i="1"/>
  <c r="K41" i="1"/>
  <c r="J41" i="1"/>
  <c r="I41" i="1"/>
  <c r="H41" i="1"/>
  <c r="G41" i="1"/>
  <c r="F41" i="1"/>
  <c r="E41" i="1"/>
  <c r="D41" i="1"/>
  <c r="C41" i="1"/>
  <c r="B41" i="1"/>
  <c r="N41" i="1" s="1"/>
  <c r="M40" i="1"/>
  <c r="L40" i="1"/>
  <c r="K40" i="1"/>
  <c r="J40" i="1"/>
  <c r="I40" i="1"/>
  <c r="H40" i="1"/>
  <c r="G40" i="1"/>
  <c r="F40" i="1"/>
  <c r="E40" i="1"/>
  <c r="D40" i="1"/>
  <c r="C40" i="1"/>
  <c r="B40" i="1"/>
  <c r="N40" i="1" s="1"/>
  <c r="M38" i="1"/>
  <c r="L38" i="1"/>
  <c r="K38" i="1"/>
  <c r="J38" i="1"/>
  <c r="I38" i="1"/>
  <c r="H38" i="1"/>
  <c r="G38" i="1"/>
  <c r="F38" i="1"/>
  <c r="E38" i="1"/>
  <c r="D38" i="1"/>
  <c r="C38" i="1"/>
  <c r="B38" i="1"/>
  <c r="N38" i="1" s="1"/>
  <c r="M37" i="1"/>
  <c r="L37" i="1"/>
  <c r="K37" i="1"/>
  <c r="J37" i="1"/>
  <c r="I37" i="1"/>
  <c r="H37" i="1"/>
  <c r="G37" i="1"/>
  <c r="F37" i="1"/>
  <c r="E37" i="1"/>
  <c r="D37" i="1"/>
  <c r="C37" i="1"/>
  <c r="B37" i="1"/>
  <c r="N37" i="1" s="1"/>
  <c r="M36" i="1"/>
  <c r="L36" i="1"/>
  <c r="K36" i="1"/>
  <c r="J36" i="1"/>
  <c r="I36" i="1"/>
  <c r="H36" i="1"/>
  <c r="G36" i="1"/>
  <c r="F36" i="1"/>
  <c r="E36" i="1"/>
  <c r="D36" i="1"/>
  <c r="C36" i="1"/>
  <c r="B36" i="1"/>
  <c r="N36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N39" i="1" s="1"/>
  <c r="M34" i="1"/>
  <c r="L34" i="1"/>
  <c r="K34" i="1"/>
  <c r="J34" i="1"/>
  <c r="I34" i="1"/>
  <c r="H34" i="1"/>
  <c r="G34" i="1"/>
  <c r="F34" i="1"/>
  <c r="E34" i="1"/>
  <c r="D34" i="1"/>
  <c r="C34" i="1"/>
  <c r="B34" i="1"/>
  <c r="N34" i="1" s="1"/>
  <c r="M33" i="1"/>
  <c r="L33" i="1"/>
  <c r="K33" i="1"/>
  <c r="J33" i="1"/>
  <c r="I33" i="1"/>
  <c r="H33" i="1"/>
  <c r="G33" i="1"/>
  <c r="F33" i="1"/>
  <c r="E33" i="1"/>
  <c r="D33" i="1"/>
  <c r="C33" i="1"/>
  <c r="B33" i="1"/>
  <c r="N33" i="1" s="1"/>
  <c r="M32" i="1"/>
  <c r="L32" i="1"/>
  <c r="K32" i="1"/>
  <c r="J32" i="1"/>
  <c r="I32" i="1"/>
  <c r="H32" i="1"/>
  <c r="G32" i="1"/>
  <c r="F32" i="1"/>
  <c r="E32" i="1"/>
  <c r="D32" i="1"/>
  <c r="C32" i="1"/>
  <c r="B32" i="1"/>
  <c r="N32" i="1" s="1"/>
  <c r="M31" i="1"/>
  <c r="L31" i="1"/>
  <c r="K31" i="1"/>
  <c r="J31" i="1"/>
  <c r="I31" i="1"/>
  <c r="H31" i="1"/>
  <c r="G31" i="1"/>
  <c r="F31" i="1"/>
  <c r="E31" i="1"/>
  <c r="D31" i="1"/>
  <c r="C31" i="1"/>
  <c r="B31" i="1"/>
  <c r="N31" i="1" s="1"/>
  <c r="M29" i="1"/>
  <c r="L29" i="1"/>
  <c r="K29" i="1"/>
  <c r="J29" i="1"/>
  <c r="I29" i="1"/>
  <c r="H29" i="1"/>
  <c r="G29" i="1"/>
  <c r="F29" i="1"/>
  <c r="E29" i="1"/>
  <c r="D29" i="1"/>
  <c r="C29" i="1"/>
  <c r="B29" i="1"/>
  <c r="N29" i="1" s="1"/>
  <c r="M28" i="1"/>
  <c r="L28" i="1"/>
  <c r="K28" i="1"/>
  <c r="J28" i="1"/>
  <c r="I28" i="1"/>
  <c r="H28" i="1"/>
  <c r="G28" i="1"/>
  <c r="F28" i="1"/>
  <c r="E28" i="1"/>
  <c r="D28" i="1"/>
  <c r="C28" i="1"/>
  <c r="B28" i="1"/>
  <c r="N28" i="1" s="1"/>
  <c r="M27" i="1"/>
  <c r="L27" i="1"/>
  <c r="K27" i="1"/>
  <c r="J27" i="1"/>
  <c r="I27" i="1"/>
  <c r="H27" i="1"/>
  <c r="G27" i="1"/>
  <c r="F27" i="1"/>
  <c r="E27" i="1"/>
  <c r="D27" i="1"/>
  <c r="C27" i="1"/>
  <c r="B27" i="1"/>
  <c r="N27" i="1" s="1"/>
  <c r="M26" i="1"/>
  <c r="M30" i="1" s="1"/>
  <c r="L26" i="1"/>
  <c r="K26" i="1"/>
  <c r="J26" i="1"/>
  <c r="I26" i="1"/>
  <c r="I30" i="1" s="1"/>
  <c r="H26" i="1"/>
  <c r="G26" i="1"/>
  <c r="F26" i="1"/>
  <c r="E26" i="1"/>
  <c r="E30" i="1" s="1"/>
  <c r="D26" i="1"/>
  <c r="C26" i="1"/>
  <c r="B26" i="1"/>
  <c r="N26" i="1" s="1"/>
  <c r="M25" i="1"/>
  <c r="L25" i="1"/>
  <c r="L30" i="1" s="1"/>
  <c r="K25" i="1"/>
  <c r="K30" i="1" s="1"/>
  <c r="J25" i="1"/>
  <c r="J30" i="1" s="1"/>
  <c r="I25" i="1"/>
  <c r="H25" i="1"/>
  <c r="H30" i="1" s="1"/>
  <c r="G25" i="1"/>
  <c r="G30" i="1" s="1"/>
  <c r="F25" i="1"/>
  <c r="F30" i="1" s="1"/>
  <c r="E25" i="1"/>
  <c r="D25" i="1"/>
  <c r="D30" i="1" s="1"/>
  <c r="C25" i="1"/>
  <c r="C30" i="1" s="1"/>
  <c r="B25" i="1"/>
  <c r="B30" i="1" s="1"/>
  <c r="N30" i="1" s="1"/>
  <c r="M24" i="1"/>
  <c r="L24" i="1"/>
  <c r="K24" i="1"/>
  <c r="J24" i="1"/>
  <c r="I24" i="1"/>
  <c r="H24" i="1"/>
  <c r="G24" i="1"/>
  <c r="F24" i="1"/>
  <c r="E24" i="1"/>
  <c r="D24" i="1"/>
  <c r="C24" i="1"/>
  <c r="B24" i="1"/>
  <c r="N24" i="1" s="1"/>
  <c r="M23" i="1"/>
  <c r="L23" i="1"/>
  <c r="K23" i="1"/>
  <c r="J23" i="1"/>
  <c r="I23" i="1"/>
  <c r="H23" i="1"/>
  <c r="G23" i="1"/>
  <c r="F23" i="1"/>
  <c r="E23" i="1"/>
  <c r="D23" i="1"/>
  <c r="C23" i="1"/>
  <c r="B23" i="1"/>
  <c r="N23" i="1" s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M21" i="1"/>
  <c r="L21" i="1"/>
  <c r="K21" i="1"/>
  <c r="J21" i="1"/>
  <c r="I21" i="1"/>
  <c r="H21" i="1"/>
  <c r="G21" i="1"/>
  <c r="F21" i="1"/>
  <c r="E21" i="1"/>
  <c r="D21" i="1"/>
  <c r="C21" i="1"/>
  <c r="B21" i="1"/>
  <c r="N21" i="1" s="1"/>
  <c r="M20" i="1"/>
  <c r="L20" i="1"/>
  <c r="K20" i="1"/>
  <c r="J20" i="1"/>
  <c r="I20" i="1"/>
  <c r="H20" i="1"/>
  <c r="G20" i="1"/>
  <c r="F20" i="1"/>
  <c r="E20" i="1"/>
  <c r="D20" i="1"/>
  <c r="C20" i="1"/>
  <c r="B20" i="1"/>
  <c r="N20" i="1" s="1"/>
  <c r="M19" i="1"/>
  <c r="M51" i="1" s="1"/>
  <c r="L19" i="1"/>
  <c r="L51" i="1" s="1"/>
  <c r="K19" i="1"/>
  <c r="K51" i="1" s="1"/>
  <c r="J19" i="1"/>
  <c r="J51" i="1" s="1"/>
  <c r="I19" i="1"/>
  <c r="I51" i="1" s="1"/>
  <c r="H19" i="1"/>
  <c r="H51" i="1" s="1"/>
  <c r="G19" i="1"/>
  <c r="G51" i="1" s="1"/>
  <c r="F19" i="1"/>
  <c r="F51" i="1" s="1"/>
  <c r="E19" i="1"/>
  <c r="E51" i="1" s="1"/>
  <c r="D19" i="1"/>
  <c r="D51" i="1" s="1"/>
  <c r="C19" i="1"/>
  <c r="C51" i="1" s="1"/>
  <c r="B19" i="1"/>
  <c r="B51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L12" i="1"/>
  <c r="K12" i="1"/>
  <c r="J12" i="1"/>
  <c r="I12" i="1"/>
  <c r="H12" i="1"/>
  <c r="G12" i="1"/>
  <c r="F12" i="1"/>
  <c r="E12" i="1"/>
  <c r="D12" i="1"/>
  <c r="C12" i="1"/>
  <c r="B12" i="1"/>
  <c r="N12" i="1" s="1"/>
  <c r="M11" i="1"/>
  <c r="L11" i="1"/>
  <c r="K11" i="1"/>
  <c r="J11" i="1"/>
  <c r="I11" i="1"/>
  <c r="H11" i="1"/>
  <c r="G11" i="1"/>
  <c r="F11" i="1"/>
  <c r="E11" i="1"/>
  <c r="D11" i="1"/>
  <c r="C11" i="1"/>
  <c r="B11" i="1"/>
  <c r="N11" i="1" s="1"/>
  <c r="M10" i="1"/>
  <c r="L10" i="1"/>
  <c r="L14" i="1" s="1"/>
  <c r="L16" i="1" s="1"/>
  <c r="L17" i="1" s="1"/>
  <c r="L52" i="1" s="1"/>
  <c r="L53" i="1" s="1"/>
  <c r="K10" i="1"/>
  <c r="J10" i="1"/>
  <c r="I10" i="1"/>
  <c r="H10" i="1"/>
  <c r="H14" i="1" s="1"/>
  <c r="H16" i="1" s="1"/>
  <c r="H17" i="1" s="1"/>
  <c r="H52" i="1" s="1"/>
  <c r="H53" i="1" s="1"/>
  <c r="G10" i="1"/>
  <c r="F10" i="1"/>
  <c r="E10" i="1"/>
  <c r="D10" i="1"/>
  <c r="D14" i="1" s="1"/>
  <c r="D16" i="1" s="1"/>
  <c r="D17" i="1" s="1"/>
  <c r="D52" i="1" s="1"/>
  <c r="D53" i="1" s="1"/>
  <c r="C10" i="1"/>
  <c r="B10" i="1"/>
  <c r="N10" i="1" s="1"/>
  <c r="M9" i="1"/>
  <c r="M14" i="1" s="1"/>
  <c r="M16" i="1" s="1"/>
  <c r="M17" i="1" s="1"/>
  <c r="M52" i="1" s="1"/>
  <c r="M53" i="1" s="1"/>
  <c r="L9" i="1"/>
  <c r="K9" i="1"/>
  <c r="J9" i="1"/>
  <c r="I9" i="1"/>
  <c r="I14" i="1" s="1"/>
  <c r="I16" i="1" s="1"/>
  <c r="I17" i="1" s="1"/>
  <c r="I52" i="1" s="1"/>
  <c r="I53" i="1" s="1"/>
  <c r="H9" i="1"/>
  <c r="G9" i="1"/>
  <c r="F9" i="1"/>
  <c r="E9" i="1"/>
  <c r="E14" i="1" s="1"/>
  <c r="E16" i="1" s="1"/>
  <c r="E17" i="1" s="1"/>
  <c r="E52" i="1" s="1"/>
  <c r="E53" i="1" s="1"/>
  <c r="D9" i="1"/>
  <c r="C9" i="1"/>
  <c r="B9" i="1"/>
  <c r="N9" i="1" s="1"/>
  <c r="M8" i="1"/>
  <c r="L8" i="1"/>
  <c r="K8" i="1"/>
  <c r="K14" i="1" s="1"/>
  <c r="K16" i="1" s="1"/>
  <c r="K17" i="1" s="1"/>
  <c r="K52" i="1" s="1"/>
  <c r="K53" i="1" s="1"/>
  <c r="J8" i="1"/>
  <c r="J14" i="1" s="1"/>
  <c r="J16" i="1" s="1"/>
  <c r="J17" i="1" s="1"/>
  <c r="J52" i="1" s="1"/>
  <c r="J53" i="1" s="1"/>
  <c r="I8" i="1"/>
  <c r="H8" i="1"/>
  <c r="G8" i="1"/>
  <c r="G14" i="1" s="1"/>
  <c r="G16" i="1" s="1"/>
  <c r="G17" i="1" s="1"/>
  <c r="G52" i="1" s="1"/>
  <c r="G53" i="1" s="1"/>
  <c r="F8" i="1"/>
  <c r="F14" i="1" s="1"/>
  <c r="F16" i="1" s="1"/>
  <c r="F17" i="1" s="1"/>
  <c r="F52" i="1" s="1"/>
  <c r="F53" i="1" s="1"/>
  <c r="E8" i="1"/>
  <c r="D8" i="1"/>
  <c r="C8" i="1"/>
  <c r="C14" i="1" s="1"/>
  <c r="C16" i="1" s="1"/>
  <c r="C17" i="1" s="1"/>
  <c r="C52" i="1" s="1"/>
  <c r="C53" i="1" s="1"/>
  <c r="B8" i="1"/>
  <c r="B14" i="1" s="1"/>
  <c r="N7" i="1"/>
  <c r="N51" i="1" l="1"/>
  <c r="N14" i="1"/>
  <c r="B16" i="1"/>
  <c r="N8" i="1"/>
  <c r="N25" i="1"/>
  <c r="N19" i="1"/>
  <c r="N35" i="1"/>
  <c r="B17" i="1" l="1"/>
  <c r="N16" i="1"/>
  <c r="B52" i="1" l="1"/>
  <c r="N17" i="1"/>
  <c r="N52" i="1" l="1"/>
  <c r="B53" i="1"/>
  <c r="N53" i="1" s="1"/>
</calcChain>
</file>

<file path=xl/sharedStrings.xml><?xml version="1.0" encoding="utf-8"?>
<sst xmlns="http://schemas.openxmlformats.org/spreadsheetml/2006/main" count="65" uniqueCount="65">
  <si>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</si>
  <si>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</si>
  <si>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</si>
  <si>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</si>
  <si>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</si>
  <si>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</si>
  <si>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</si>
  <si>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</si>
  <si>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</si>
  <si>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</si>
  <si>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</si>
  <si>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</si>
  <si>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Total</t>
  </si>
  <si>
    <t>Revenue</t>
  </si>
  <si>
    <t xml:space="preserve">   410 Contributions-Unrestricted</t>
  </si>
  <si>
    <t xml:space="preserve">      410.1 Leiper's Fork</t>
  </si>
  <si>
    <t xml:space="preserve">      410.2 Comedy for CARES</t>
  </si>
  <si>
    <t xml:space="preserve">      410.3 Cars for CARES</t>
  </si>
  <si>
    <t xml:space="preserve">      410.4 Scott Hamilton and Friends</t>
  </si>
  <si>
    <t xml:space="preserve">      410.5 Other Revenue</t>
  </si>
  <si>
    <t xml:space="preserve">      410.6 Sk8 to Elimin8</t>
  </si>
  <si>
    <t xml:space="preserve">   Total 410 Contributions-Unrestricted</t>
  </si>
  <si>
    <t xml:space="preserve">   In-Kind Contributions</t>
  </si>
  <si>
    <t>Total Revenue</t>
  </si>
  <si>
    <t>Gross Profit</t>
  </si>
  <si>
    <t>Expenditures</t>
  </si>
  <si>
    <t xml:space="preserve">   600 Accounting and Legal</t>
  </si>
  <si>
    <t xml:space="preserve">   602 Bank Charges</t>
  </si>
  <si>
    <t xml:space="preserve">   603 Board Member Expenses</t>
  </si>
  <si>
    <t xml:space="preserve">   604 Charitable Distributions</t>
  </si>
  <si>
    <t xml:space="preserve">   605 Credit Card Processing Fee</t>
  </si>
  <si>
    <t xml:space="preserve">   607 Dues, Books, Subscriptions</t>
  </si>
  <si>
    <t xml:space="preserve">   608 Event Expense</t>
  </si>
  <si>
    <t xml:space="preserve">      608.1 After Show Fees</t>
  </si>
  <si>
    <t xml:space="preserve">      608.2 Equipment Rental</t>
  </si>
  <si>
    <t xml:space="preserve">      608.3 Ice Show Fees</t>
  </si>
  <si>
    <t xml:space="preserve">      608.5 Supplies</t>
  </si>
  <si>
    <t xml:space="preserve">   Total 608 Event Expense</t>
  </si>
  <si>
    <t xml:space="preserve">   609 Group Benefits</t>
  </si>
  <si>
    <t xml:space="preserve">   610 Insurance</t>
  </si>
  <si>
    <t xml:space="preserve">   612 IT &amp; Database Services</t>
  </si>
  <si>
    <t xml:space="preserve">   613 Licenses, Permits, Fees</t>
  </si>
  <si>
    <t xml:space="preserve">   614 Marketing and Advertising</t>
  </si>
  <si>
    <t xml:space="preserve">      614.1 Graphic Design</t>
  </si>
  <si>
    <t xml:space="preserve">      614.2 Printing and Copying</t>
  </si>
  <si>
    <t xml:space="preserve">      614.3 Rewards</t>
  </si>
  <si>
    <t xml:space="preserve">   Total 614 Marketing and Advertising</t>
  </si>
  <si>
    <t xml:space="preserve">   615 Meals and Entertainment</t>
  </si>
  <si>
    <t xml:space="preserve">   616 Office Supplies</t>
  </si>
  <si>
    <t xml:space="preserve">   617 Payroll Expense</t>
  </si>
  <si>
    <t xml:space="preserve">   618 Payroll Tax Expense</t>
  </si>
  <si>
    <t xml:space="preserve">   619 Postage and Freight</t>
  </si>
  <si>
    <t xml:space="preserve">   620 Telephone and Internet</t>
  </si>
  <si>
    <t xml:space="preserve">   621 Training and Education</t>
  </si>
  <si>
    <t xml:space="preserve">   622 Travel</t>
  </si>
  <si>
    <t xml:space="preserve">   623 In Kind Office Rent</t>
  </si>
  <si>
    <t xml:space="preserve">   624 Professional Fees</t>
  </si>
  <si>
    <t xml:space="preserve">   630 Depreciation</t>
  </si>
  <si>
    <t>Total Expenditures</t>
  </si>
  <si>
    <t>Net Operating Revenue</t>
  </si>
  <si>
    <t>Net Revenue</t>
  </si>
  <si>
    <t>Thursday, Jan 21, 2021 07:17:22 AM GMT-8 - Accrual Basis</t>
  </si>
  <si>
    <t>Scott Hamilton CARES Foundation, Inc.</t>
  </si>
  <si>
    <t xml:space="preserve">Budget Overview: 2020 Budget - FY20 P&amp;L </t>
  </si>
  <si>
    <t>January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</si>
</sst>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activeCell="V20" sqref="V20"/>
    </sheetView>
  </sheetViews>
  <sheetFormatPr defaultRowHeight="15" x14ac:dyDescent="0.25"/>
  <cols>
    <col min="1" max="1" width="34.42578125" customWidth="1"/>
    <col min="2" max="13" width="10.28515625" hidden="1" customWidth="1"/>
    <col min="14" max="14" width="12" customWidth="1"/>
  </cols>
  <sheetData>
    <row r="1" spans="1:14" ht="18" x14ac:dyDescent="0.25">
      <c r="A1" s="10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 x14ac:dyDescent="0.25">
      <c r="A2" s="10" t="s">
        <v>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1" t="s">
        <v>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5" spans="1:14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f t="shared" ref="N7:N17" si="0">(((((((((((B7)+(C7))+(D7))+(E7))+(F7))+(G7))+(H7))+(I7))+(J7))+(K7))+(L7))+(M7)</f>
        <v>0</v>
      </c>
    </row>
    <row r="8" spans="1:14" x14ac:dyDescent="0.25">
      <c r="A8" s="3" t="s">
        <v>15</v>
      </c>
      <c r="B8" s="5">
        <f>1250</f>
        <v>1250</v>
      </c>
      <c r="C8" s="5">
        <f>1250</f>
        <v>1250</v>
      </c>
      <c r="D8" s="5">
        <f>1250</f>
        <v>1250</v>
      </c>
      <c r="E8" s="5">
        <f>1250</f>
        <v>1250</v>
      </c>
      <c r="F8" s="5">
        <f>1250</f>
        <v>1250</v>
      </c>
      <c r="G8" s="5">
        <f>1250</f>
        <v>1250</v>
      </c>
      <c r="H8" s="5">
        <f>1250</f>
        <v>1250</v>
      </c>
      <c r="I8" s="5">
        <f>1250</f>
        <v>1250</v>
      </c>
      <c r="J8" s="5">
        <f>1250</f>
        <v>1250</v>
      </c>
      <c r="K8" s="5">
        <f>1250</f>
        <v>1250</v>
      </c>
      <c r="L8" s="5">
        <f>1250</f>
        <v>1250</v>
      </c>
      <c r="M8" s="5">
        <f>1250</f>
        <v>1250</v>
      </c>
      <c r="N8" s="5">
        <f t="shared" si="0"/>
        <v>15000</v>
      </c>
    </row>
    <row r="9" spans="1:14" x14ac:dyDescent="0.25">
      <c r="A9" s="3" t="s">
        <v>16</v>
      </c>
      <c r="B9" s="5">
        <f t="shared" ref="B9:L9" si="1">7083.33</f>
        <v>7083.33</v>
      </c>
      <c r="C9" s="5">
        <f t="shared" si="1"/>
        <v>7083.33</v>
      </c>
      <c r="D9" s="5">
        <f t="shared" si="1"/>
        <v>7083.33</v>
      </c>
      <c r="E9" s="5">
        <f t="shared" si="1"/>
        <v>7083.33</v>
      </c>
      <c r="F9" s="5">
        <f t="shared" si="1"/>
        <v>7083.33</v>
      </c>
      <c r="G9" s="5">
        <f t="shared" si="1"/>
        <v>7083.33</v>
      </c>
      <c r="H9" s="5">
        <f t="shared" si="1"/>
        <v>7083.33</v>
      </c>
      <c r="I9" s="5">
        <f t="shared" si="1"/>
        <v>7083.33</v>
      </c>
      <c r="J9" s="5">
        <f t="shared" si="1"/>
        <v>7083.33</v>
      </c>
      <c r="K9" s="5">
        <f t="shared" si="1"/>
        <v>7083.33</v>
      </c>
      <c r="L9" s="5">
        <f t="shared" si="1"/>
        <v>7083.33</v>
      </c>
      <c r="M9" s="5">
        <f>7083.37</f>
        <v>7083.37</v>
      </c>
      <c r="N9" s="5">
        <f t="shared" si="0"/>
        <v>85000</v>
      </c>
    </row>
    <row r="10" spans="1:14" x14ac:dyDescent="0.25">
      <c r="A10" s="3" t="s">
        <v>17</v>
      </c>
      <c r="B10" s="5">
        <f>6750</f>
        <v>6750</v>
      </c>
      <c r="C10" s="5">
        <f>6750</f>
        <v>6750</v>
      </c>
      <c r="D10" s="5">
        <f>6750</f>
        <v>6750</v>
      </c>
      <c r="E10" s="5">
        <f>6750</f>
        <v>6750</v>
      </c>
      <c r="F10" s="5">
        <f>6750</f>
        <v>6750</v>
      </c>
      <c r="G10" s="5">
        <f>6750</f>
        <v>6750</v>
      </c>
      <c r="H10" s="5">
        <f>6750</f>
        <v>6750</v>
      </c>
      <c r="I10" s="5">
        <f>6750</f>
        <v>6750</v>
      </c>
      <c r="J10" s="5">
        <f>6750</f>
        <v>6750</v>
      </c>
      <c r="K10" s="5">
        <f>6750</f>
        <v>6750</v>
      </c>
      <c r="L10" s="5">
        <f>6750</f>
        <v>6750</v>
      </c>
      <c r="M10" s="5">
        <f>6750</f>
        <v>6750</v>
      </c>
      <c r="N10" s="5">
        <f t="shared" si="0"/>
        <v>81000</v>
      </c>
    </row>
    <row r="11" spans="1:14" x14ac:dyDescent="0.25">
      <c r="A11" s="3" t="s">
        <v>18</v>
      </c>
      <c r="B11" s="5">
        <f t="shared" ref="B11:M11" si="2">68964.75</f>
        <v>68964.75</v>
      </c>
      <c r="C11" s="5">
        <f t="shared" si="2"/>
        <v>68964.75</v>
      </c>
      <c r="D11" s="5">
        <f t="shared" si="2"/>
        <v>68964.75</v>
      </c>
      <c r="E11" s="5">
        <f t="shared" si="2"/>
        <v>68964.75</v>
      </c>
      <c r="F11" s="5">
        <f t="shared" si="2"/>
        <v>68964.75</v>
      </c>
      <c r="G11" s="5">
        <f t="shared" si="2"/>
        <v>68964.75</v>
      </c>
      <c r="H11" s="5">
        <f t="shared" si="2"/>
        <v>68964.75</v>
      </c>
      <c r="I11" s="5">
        <f t="shared" si="2"/>
        <v>68964.75</v>
      </c>
      <c r="J11" s="5">
        <f t="shared" si="2"/>
        <v>68964.75</v>
      </c>
      <c r="K11" s="5">
        <f t="shared" si="2"/>
        <v>68964.75</v>
      </c>
      <c r="L11" s="5">
        <f t="shared" si="2"/>
        <v>68964.75</v>
      </c>
      <c r="M11" s="5">
        <f t="shared" si="2"/>
        <v>68964.75</v>
      </c>
      <c r="N11" s="5">
        <f t="shared" si="0"/>
        <v>827577</v>
      </c>
    </row>
    <row r="12" spans="1:14" x14ac:dyDescent="0.25">
      <c r="A12" s="3" t="s">
        <v>19</v>
      </c>
      <c r="B12" s="5">
        <f t="shared" ref="B12:L12" si="3">23118.33</f>
        <v>23118.33</v>
      </c>
      <c r="C12" s="5">
        <f t="shared" si="3"/>
        <v>23118.33</v>
      </c>
      <c r="D12" s="5">
        <f t="shared" si="3"/>
        <v>23118.33</v>
      </c>
      <c r="E12" s="5">
        <f t="shared" si="3"/>
        <v>23118.33</v>
      </c>
      <c r="F12" s="5">
        <f t="shared" si="3"/>
        <v>23118.33</v>
      </c>
      <c r="G12" s="5">
        <f t="shared" si="3"/>
        <v>23118.33</v>
      </c>
      <c r="H12" s="5">
        <f t="shared" si="3"/>
        <v>23118.33</v>
      </c>
      <c r="I12" s="5">
        <f t="shared" si="3"/>
        <v>23118.33</v>
      </c>
      <c r="J12" s="5">
        <f t="shared" si="3"/>
        <v>23118.33</v>
      </c>
      <c r="K12" s="5">
        <f t="shared" si="3"/>
        <v>23118.33</v>
      </c>
      <c r="L12" s="5">
        <f t="shared" si="3"/>
        <v>23118.33</v>
      </c>
      <c r="M12" s="5">
        <f>23118.37</f>
        <v>23118.37</v>
      </c>
      <c r="N12" s="5">
        <f t="shared" si="0"/>
        <v>277420.00000000006</v>
      </c>
    </row>
    <row r="13" spans="1:14" x14ac:dyDescent="0.25">
      <c r="A13" s="3" t="s">
        <v>20</v>
      </c>
      <c r="B13" s="5">
        <f t="shared" ref="B13:L13" si="4">28208.33</f>
        <v>28208.33</v>
      </c>
      <c r="C13" s="5">
        <f t="shared" si="4"/>
        <v>28208.33</v>
      </c>
      <c r="D13" s="5">
        <f t="shared" si="4"/>
        <v>28208.33</v>
      </c>
      <c r="E13" s="5">
        <f t="shared" si="4"/>
        <v>28208.33</v>
      </c>
      <c r="F13" s="5">
        <f t="shared" si="4"/>
        <v>28208.33</v>
      </c>
      <c r="G13" s="5">
        <f t="shared" si="4"/>
        <v>28208.33</v>
      </c>
      <c r="H13" s="5">
        <f t="shared" si="4"/>
        <v>28208.33</v>
      </c>
      <c r="I13" s="5">
        <f t="shared" si="4"/>
        <v>28208.33</v>
      </c>
      <c r="J13" s="5">
        <f t="shared" si="4"/>
        <v>28208.33</v>
      </c>
      <c r="K13" s="5">
        <f t="shared" si="4"/>
        <v>28208.33</v>
      </c>
      <c r="L13" s="5">
        <f t="shared" si="4"/>
        <v>28208.33</v>
      </c>
      <c r="M13" s="5">
        <f>28208.37</f>
        <v>28208.37</v>
      </c>
      <c r="N13" s="5">
        <f t="shared" si="0"/>
        <v>338500.00000000012</v>
      </c>
    </row>
    <row r="14" spans="1:14" x14ac:dyDescent="0.25">
      <c r="A14" s="3" t="s">
        <v>21</v>
      </c>
      <c r="B14" s="6">
        <f t="shared" ref="B14:M14" si="5">((((((B7)+(B8))+(B9))+(B10))+(B11))+(B12))+(B13)</f>
        <v>135374.74</v>
      </c>
      <c r="C14" s="6">
        <f t="shared" si="5"/>
        <v>135374.74</v>
      </c>
      <c r="D14" s="6">
        <f t="shared" si="5"/>
        <v>135374.74</v>
      </c>
      <c r="E14" s="6">
        <f t="shared" si="5"/>
        <v>135374.74</v>
      </c>
      <c r="F14" s="6">
        <f t="shared" si="5"/>
        <v>135374.74</v>
      </c>
      <c r="G14" s="6">
        <f t="shared" si="5"/>
        <v>135374.74</v>
      </c>
      <c r="H14" s="6">
        <f t="shared" si="5"/>
        <v>135374.74</v>
      </c>
      <c r="I14" s="6">
        <f t="shared" si="5"/>
        <v>135374.74</v>
      </c>
      <c r="J14" s="6">
        <f t="shared" si="5"/>
        <v>135374.74</v>
      </c>
      <c r="K14" s="6">
        <f t="shared" si="5"/>
        <v>135374.74</v>
      </c>
      <c r="L14" s="6">
        <f t="shared" si="5"/>
        <v>135374.74</v>
      </c>
      <c r="M14" s="6">
        <f t="shared" si="5"/>
        <v>135374.85999999999</v>
      </c>
      <c r="N14" s="6">
        <f t="shared" si="0"/>
        <v>1624497</v>
      </c>
    </row>
    <row r="15" spans="1:14" x14ac:dyDescent="0.25">
      <c r="A15" s="3" t="s">
        <v>22</v>
      </c>
      <c r="B15" s="5">
        <f>3810</f>
        <v>3810</v>
      </c>
      <c r="C15" s="5">
        <f>3810</f>
        <v>3810</v>
      </c>
      <c r="D15" s="5">
        <f>3810</f>
        <v>3810</v>
      </c>
      <c r="E15" s="5">
        <f>3810</f>
        <v>3810</v>
      </c>
      <c r="F15" s="5">
        <f>3810</f>
        <v>3810</v>
      </c>
      <c r="G15" s="5">
        <f>3810</f>
        <v>3810</v>
      </c>
      <c r="H15" s="5">
        <f>3810</f>
        <v>3810</v>
      </c>
      <c r="I15" s="5">
        <f>3810</f>
        <v>3810</v>
      </c>
      <c r="J15" s="5">
        <f>3810</f>
        <v>3810</v>
      </c>
      <c r="K15" s="5">
        <f>3810</f>
        <v>3810</v>
      </c>
      <c r="L15" s="5">
        <f>3810</f>
        <v>3810</v>
      </c>
      <c r="M15" s="5">
        <f>3810</f>
        <v>3810</v>
      </c>
      <c r="N15" s="5">
        <f t="shared" si="0"/>
        <v>45720</v>
      </c>
    </row>
    <row r="16" spans="1:14" x14ac:dyDescent="0.25">
      <c r="A16" s="3" t="s">
        <v>23</v>
      </c>
      <c r="B16" s="6">
        <f t="shared" ref="B16:M16" si="6">(B14)+(B15)</f>
        <v>139184.74</v>
      </c>
      <c r="C16" s="6">
        <f t="shared" si="6"/>
        <v>139184.74</v>
      </c>
      <c r="D16" s="6">
        <f t="shared" si="6"/>
        <v>139184.74</v>
      </c>
      <c r="E16" s="6">
        <f t="shared" si="6"/>
        <v>139184.74</v>
      </c>
      <c r="F16" s="6">
        <f t="shared" si="6"/>
        <v>139184.74</v>
      </c>
      <c r="G16" s="6">
        <f t="shared" si="6"/>
        <v>139184.74</v>
      </c>
      <c r="H16" s="6">
        <f t="shared" si="6"/>
        <v>139184.74</v>
      </c>
      <c r="I16" s="6">
        <f t="shared" si="6"/>
        <v>139184.74</v>
      </c>
      <c r="J16" s="6">
        <f t="shared" si="6"/>
        <v>139184.74</v>
      </c>
      <c r="K16" s="6">
        <f t="shared" si="6"/>
        <v>139184.74</v>
      </c>
      <c r="L16" s="6">
        <f t="shared" si="6"/>
        <v>139184.74</v>
      </c>
      <c r="M16" s="6">
        <f t="shared" si="6"/>
        <v>139184.85999999999</v>
      </c>
      <c r="N16" s="6">
        <f t="shared" si="0"/>
        <v>1670217</v>
      </c>
    </row>
    <row r="17" spans="1:14" x14ac:dyDescent="0.25">
      <c r="A17" s="3" t="s">
        <v>24</v>
      </c>
      <c r="B17" s="6">
        <f t="shared" ref="B17:M17" si="7">(B16)-(0)</f>
        <v>139184.74</v>
      </c>
      <c r="C17" s="6">
        <f t="shared" si="7"/>
        <v>139184.74</v>
      </c>
      <c r="D17" s="6">
        <f t="shared" si="7"/>
        <v>139184.74</v>
      </c>
      <c r="E17" s="6">
        <f t="shared" si="7"/>
        <v>139184.74</v>
      </c>
      <c r="F17" s="6">
        <f t="shared" si="7"/>
        <v>139184.74</v>
      </c>
      <c r="G17" s="6">
        <f t="shared" si="7"/>
        <v>139184.74</v>
      </c>
      <c r="H17" s="6">
        <f t="shared" si="7"/>
        <v>139184.74</v>
      </c>
      <c r="I17" s="6">
        <f t="shared" si="7"/>
        <v>139184.74</v>
      </c>
      <c r="J17" s="6">
        <f t="shared" si="7"/>
        <v>139184.74</v>
      </c>
      <c r="K17" s="6">
        <f t="shared" si="7"/>
        <v>139184.74</v>
      </c>
      <c r="L17" s="6">
        <f t="shared" si="7"/>
        <v>139184.74</v>
      </c>
      <c r="M17" s="6">
        <f t="shared" si="7"/>
        <v>139184.85999999999</v>
      </c>
      <c r="N17" s="6">
        <f t="shared" si="0"/>
        <v>1670217</v>
      </c>
    </row>
    <row r="18" spans="1:14" x14ac:dyDescent="0.25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3" t="s">
        <v>26</v>
      </c>
      <c r="B19" s="5">
        <f>2400</f>
        <v>2400</v>
      </c>
      <c r="C19" s="5">
        <f>2400</f>
        <v>2400</v>
      </c>
      <c r="D19" s="5">
        <f>2400</f>
        <v>2400</v>
      </c>
      <c r="E19" s="5">
        <f>2400</f>
        <v>2400</v>
      </c>
      <c r="F19" s="5">
        <f>2400</f>
        <v>2400</v>
      </c>
      <c r="G19" s="5">
        <f>2400</f>
        <v>2400</v>
      </c>
      <c r="H19" s="5">
        <f>2400</f>
        <v>2400</v>
      </c>
      <c r="I19" s="5">
        <f>2400</f>
        <v>2400</v>
      </c>
      <c r="J19" s="5">
        <f>2400</f>
        <v>2400</v>
      </c>
      <c r="K19" s="5">
        <f>2400</f>
        <v>2400</v>
      </c>
      <c r="L19" s="5">
        <f>2400</f>
        <v>2400</v>
      </c>
      <c r="M19" s="5">
        <f>2400</f>
        <v>2400</v>
      </c>
      <c r="N19" s="5">
        <f t="shared" ref="N19:N53" si="8">(((((((((((B19)+(C19))+(D19))+(E19))+(F19))+(G19))+(H19))+(I19))+(J19))+(K19))+(L19))+(M19)</f>
        <v>28800</v>
      </c>
    </row>
    <row r="20" spans="1:14" x14ac:dyDescent="0.25">
      <c r="A20" s="3" t="s">
        <v>27</v>
      </c>
      <c r="B20" s="5">
        <f t="shared" ref="B20:L20" si="9">29.17</f>
        <v>29.17</v>
      </c>
      <c r="C20" s="5">
        <f t="shared" si="9"/>
        <v>29.17</v>
      </c>
      <c r="D20" s="5">
        <f t="shared" si="9"/>
        <v>29.17</v>
      </c>
      <c r="E20" s="5">
        <f t="shared" si="9"/>
        <v>29.17</v>
      </c>
      <c r="F20" s="5">
        <f t="shared" si="9"/>
        <v>29.17</v>
      </c>
      <c r="G20" s="5">
        <f t="shared" si="9"/>
        <v>29.17</v>
      </c>
      <c r="H20" s="5">
        <f t="shared" si="9"/>
        <v>29.17</v>
      </c>
      <c r="I20" s="5">
        <f t="shared" si="9"/>
        <v>29.17</v>
      </c>
      <c r="J20" s="5">
        <f t="shared" si="9"/>
        <v>29.17</v>
      </c>
      <c r="K20" s="5">
        <f t="shared" si="9"/>
        <v>29.17</v>
      </c>
      <c r="L20" s="5">
        <f t="shared" si="9"/>
        <v>29.17</v>
      </c>
      <c r="M20" s="5">
        <f>29.13</f>
        <v>29.13</v>
      </c>
      <c r="N20" s="5">
        <f t="shared" si="8"/>
        <v>350.00000000000011</v>
      </c>
    </row>
    <row r="21" spans="1:14" x14ac:dyDescent="0.25">
      <c r="A21" s="3" t="s">
        <v>28</v>
      </c>
      <c r="B21" s="5">
        <f>200</f>
        <v>200</v>
      </c>
      <c r="C21" s="5">
        <f>200</f>
        <v>200</v>
      </c>
      <c r="D21" s="5">
        <f>200</f>
        <v>200</v>
      </c>
      <c r="E21" s="5">
        <f>200</f>
        <v>200</v>
      </c>
      <c r="F21" s="5">
        <f>200</f>
        <v>200</v>
      </c>
      <c r="G21" s="5">
        <f>200</f>
        <v>200</v>
      </c>
      <c r="H21" s="5">
        <f>200</f>
        <v>200</v>
      </c>
      <c r="I21" s="5">
        <f>200</f>
        <v>200</v>
      </c>
      <c r="J21" s="5">
        <f>200</f>
        <v>200</v>
      </c>
      <c r="K21" s="5">
        <f>200</f>
        <v>200</v>
      </c>
      <c r="L21" s="5">
        <f>200</f>
        <v>200</v>
      </c>
      <c r="M21" s="5">
        <f>200</f>
        <v>200</v>
      </c>
      <c r="N21" s="5">
        <f t="shared" si="8"/>
        <v>2400</v>
      </c>
    </row>
    <row r="22" spans="1:14" x14ac:dyDescent="0.25">
      <c r="A22" s="3" t="s">
        <v>29</v>
      </c>
      <c r="B22" s="5">
        <f t="shared" ref="B22:L22" si="10">14322.67</f>
        <v>14322.67</v>
      </c>
      <c r="C22" s="5">
        <f t="shared" si="10"/>
        <v>14322.67</v>
      </c>
      <c r="D22" s="5">
        <f t="shared" si="10"/>
        <v>14322.67</v>
      </c>
      <c r="E22" s="5">
        <f t="shared" si="10"/>
        <v>14322.67</v>
      </c>
      <c r="F22" s="5">
        <f t="shared" si="10"/>
        <v>14322.67</v>
      </c>
      <c r="G22" s="5">
        <f t="shared" si="10"/>
        <v>14322.67</v>
      </c>
      <c r="H22" s="5">
        <f t="shared" si="10"/>
        <v>14322.67</v>
      </c>
      <c r="I22" s="5">
        <f t="shared" si="10"/>
        <v>14322.67</v>
      </c>
      <c r="J22" s="5">
        <f t="shared" si="10"/>
        <v>14322.67</v>
      </c>
      <c r="K22" s="5">
        <f t="shared" si="10"/>
        <v>14322.67</v>
      </c>
      <c r="L22" s="5">
        <f t="shared" si="10"/>
        <v>14322.67</v>
      </c>
      <c r="M22" s="5">
        <f>14322.63</f>
        <v>14322.63</v>
      </c>
      <c r="N22" s="5">
        <f t="shared" si="8"/>
        <v>171872.00000000003</v>
      </c>
    </row>
    <row r="23" spans="1:14" x14ac:dyDescent="0.25">
      <c r="A23" s="3" t="s">
        <v>30</v>
      </c>
      <c r="B23" s="5">
        <f t="shared" ref="B23:L23" si="11">2041.67</f>
        <v>2041.67</v>
      </c>
      <c r="C23" s="5">
        <f t="shared" si="11"/>
        <v>2041.67</v>
      </c>
      <c r="D23" s="5">
        <f t="shared" si="11"/>
        <v>2041.67</v>
      </c>
      <c r="E23" s="5">
        <f t="shared" si="11"/>
        <v>2041.67</v>
      </c>
      <c r="F23" s="5">
        <f t="shared" si="11"/>
        <v>2041.67</v>
      </c>
      <c r="G23" s="5">
        <f t="shared" si="11"/>
        <v>2041.67</v>
      </c>
      <c r="H23" s="5">
        <f t="shared" si="11"/>
        <v>2041.67</v>
      </c>
      <c r="I23" s="5">
        <f t="shared" si="11"/>
        <v>2041.67</v>
      </c>
      <c r="J23" s="5">
        <f t="shared" si="11"/>
        <v>2041.67</v>
      </c>
      <c r="K23" s="5">
        <f t="shared" si="11"/>
        <v>2041.67</v>
      </c>
      <c r="L23" s="5">
        <f t="shared" si="11"/>
        <v>2041.67</v>
      </c>
      <c r="M23" s="5">
        <f>2041.63</f>
        <v>2041.63</v>
      </c>
      <c r="N23" s="5">
        <f t="shared" si="8"/>
        <v>24499.999999999996</v>
      </c>
    </row>
    <row r="24" spans="1:14" x14ac:dyDescent="0.25">
      <c r="A24" s="3" t="s">
        <v>31</v>
      </c>
      <c r="B24" s="5">
        <f>125</f>
        <v>125</v>
      </c>
      <c r="C24" s="5">
        <f>125</f>
        <v>125</v>
      </c>
      <c r="D24" s="5">
        <f>125</f>
        <v>125</v>
      </c>
      <c r="E24" s="5">
        <f>125</f>
        <v>125</v>
      </c>
      <c r="F24" s="5">
        <f>125</f>
        <v>125</v>
      </c>
      <c r="G24" s="5">
        <f>125</f>
        <v>125</v>
      </c>
      <c r="H24" s="5">
        <f>125</f>
        <v>125</v>
      </c>
      <c r="I24" s="5">
        <f>125</f>
        <v>125</v>
      </c>
      <c r="J24" s="5">
        <f>125</f>
        <v>125</v>
      </c>
      <c r="K24" s="5">
        <f>125</f>
        <v>125</v>
      </c>
      <c r="L24" s="5">
        <f>125</f>
        <v>125</v>
      </c>
      <c r="M24" s="5">
        <f>125</f>
        <v>125</v>
      </c>
      <c r="N24" s="5">
        <f t="shared" si="8"/>
        <v>1500</v>
      </c>
    </row>
    <row r="25" spans="1:14" x14ac:dyDescent="0.25">
      <c r="A25" s="3" t="s">
        <v>32</v>
      </c>
      <c r="B25" s="5">
        <f>22000</f>
        <v>22000</v>
      </c>
      <c r="C25" s="5">
        <f>22000</f>
        <v>22000</v>
      </c>
      <c r="D25" s="5">
        <f>22000</f>
        <v>22000</v>
      </c>
      <c r="E25" s="5">
        <f>22000</f>
        <v>22000</v>
      </c>
      <c r="F25" s="5">
        <f>22000</f>
        <v>22000</v>
      </c>
      <c r="G25" s="5">
        <f>22000</f>
        <v>22000</v>
      </c>
      <c r="H25" s="5">
        <f>22000</f>
        <v>22000</v>
      </c>
      <c r="I25" s="5">
        <f>22000</f>
        <v>22000</v>
      </c>
      <c r="J25" s="5">
        <f>22000</f>
        <v>22000</v>
      </c>
      <c r="K25" s="5">
        <f>22000</f>
        <v>22000</v>
      </c>
      <c r="L25" s="5">
        <f>22000</f>
        <v>22000</v>
      </c>
      <c r="M25" s="5">
        <f>22000</f>
        <v>22000</v>
      </c>
      <c r="N25" s="5">
        <f t="shared" si="8"/>
        <v>264000</v>
      </c>
    </row>
    <row r="26" spans="1:14" x14ac:dyDescent="0.25">
      <c r="A26" s="3" t="s">
        <v>33</v>
      </c>
      <c r="B26" s="5">
        <f>13500</f>
        <v>13500</v>
      </c>
      <c r="C26" s="5">
        <f>13500</f>
        <v>13500</v>
      </c>
      <c r="D26" s="5">
        <f>13500</f>
        <v>13500</v>
      </c>
      <c r="E26" s="5">
        <f>13500</f>
        <v>13500</v>
      </c>
      <c r="F26" s="5">
        <f>13500</f>
        <v>13500</v>
      </c>
      <c r="G26" s="5">
        <f>13500</f>
        <v>13500</v>
      </c>
      <c r="H26" s="5">
        <f>13500</f>
        <v>13500</v>
      </c>
      <c r="I26" s="5">
        <f>13500</f>
        <v>13500</v>
      </c>
      <c r="J26" s="5">
        <f>13500</f>
        <v>13500</v>
      </c>
      <c r="K26" s="5">
        <f>13500</f>
        <v>13500</v>
      </c>
      <c r="L26" s="5">
        <f>13500</f>
        <v>13500</v>
      </c>
      <c r="M26" s="5">
        <f>13500</f>
        <v>13500</v>
      </c>
      <c r="N26" s="5">
        <f t="shared" si="8"/>
        <v>162000</v>
      </c>
    </row>
    <row r="27" spans="1:14" x14ac:dyDescent="0.25">
      <c r="A27" s="3" t="s">
        <v>34</v>
      </c>
      <c r="B27" s="5">
        <f t="shared" ref="B27:L27" si="12">279.17</f>
        <v>279.17</v>
      </c>
      <c r="C27" s="5">
        <f t="shared" si="12"/>
        <v>279.17</v>
      </c>
      <c r="D27" s="5">
        <f t="shared" si="12"/>
        <v>279.17</v>
      </c>
      <c r="E27" s="5">
        <f t="shared" si="12"/>
        <v>279.17</v>
      </c>
      <c r="F27" s="5">
        <f t="shared" si="12"/>
        <v>279.17</v>
      </c>
      <c r="G27" s="5">
        <f t="shared" si="12"/>
        <v>279.17</v>
      </c>
      <c r="H27" s="5">
        <f t="shared" si="12"/>
        <v>279.17</v>
      </c>
      <c r="I27" s="5">
        <f t="shared" si="12"/>
        <v>279.17</v>
      </c>
      <c r="J27" s="5">
        <f t="shared" si="12"/>
        <v>279.17</v>
      </c>
      <c r="K27" s="5">
        <f t="shared" si="12"/>
        <v>279.17</v>
      </c>
      <c r="L27" s="5">
        <f t="shared" si="12"/>
        <v>279.17</v>
      </c>
      <c r="M27" s="5">
        <f>279.13</f>
        <v>279.13</v>
      </c>
      <c r="N27" s="5">
        <f t="shared" si="8"/>
        <v>3350.0000000000005</v>
      </c>
    </row>
    <row r="28" spans="1:14" x14ac:dyDescent="0.25">
      <c r="A28" s="3" t="s">
        <v>35</v>
      </c>
      <c r="B28" s="5">
        <f t="shared" ref="B28:L28" si="13">29833.33</f>
        <v>29833.33</v>
      </c>
      <c r="C28" s="5">
        <f t="shared" si="13"/>
        <v>29833.33</v>
      </c>
      <c r="D28" s="5">
        <f t="shared" si="13"/>
        <v>29833.33</v>
      </c>
      <c r="E28" s="5">
        <f t="shared" si="13"/>
        <v>29833.33</v>
      </c>
      <c r="F28" s="5">
        <f t="shared" si="13"/>
        <v>29833.33</v>
      </c>
      <c r="G28" s="5">
        <f t="shared" si="13"/>
        <v>29833.33</v>
      </c>
      <c r="H28" s="5">
        <f t="shared" si="13"/>
        <v>29833.33</v>
      </c>
      <c r="I28" s="5">
        <f t="shared" si="13"/>
        <v>29833.33</v>
      </c>
      <c r="J28" s="5">
        <f t="shared" si="13"/>
        <v>29833.33</v>
      </c>
      <c r="K28" s="5">
        <f t="shared" si="13"/>
        <v>29833.33</v>
      </c>
      <c r="L28" s="5">
        <f t="shared" si="13"/>
        <v>29833.33</v>
      </c>
      <c r="M28" s="5">
        <f>29833.37</f>
        <v>29833.37</v>
      </c>
      <c r="N28" s="5">
        <f t="shared" si="8"/>
        <v>358000.00000000012</v>
      </c>
    </row>
    <row r="29" spans="1:14" x14ac:dyDescent="0.25">
      <c r="A29" s="3" t="s">
        <v>36</v>
      </c>
      <c r="B29" s="5">
        <f t="shared" ref="B29:L29" si="14">116.67</f>
        <v>116.67</v>
      </c>
      <c r="C29" s="5">
        <f t="shared" si="14"/>
        <v>116.67</v>
      </c>
      <c r="D29" s="5">
        <f t="shared" si="14"/>
        <v>116.67</v>
      </c>
      <c r="E29" s="5">
        <f t="shared" si="14"/>
        <v>116.67</v>
      </c>
      <c r="F29" s="5">
        <f t="shared" si="14"/>
        <v>116.67</v>
      </c>
      <c r="G29" s="5">
        <f t="shared" si="14"/>
        <v>116.67</v>
      </c>
      <c r="H29" s="5">
        <f t="shared" si="14"/>
        <v>116.67</v>
      </c>
      <c r="I29" s="5">
        <f t="shared" si="14"/>
        <v>116.67</v>
      </c>
      <c r="J29" s="5">
        <f t="shared" si="14"/>
        <v>116.67</v>
      </c>
      <c r="K29" s="5">
        <f t="shared" si="14"/>
        <v>116.67</v>
      </c>
      <c r="L29" s="5">
        <f t="shared" si="14"/>
        <v>116.67</v>
      </c>
      <c r="M29" s="5">
        <f>116.63</f>
        <v>116.63</v>
      </c>
      <c r="N29" s="5">
        <f t="shared" si="8"/>
        <v>1400</v>
      </c>
    </row>
    <row r="30" spans="1:14" x14ac:dyDescent="0.25">
      <c r="A30" s="3" t="s">
        <v>37</v>
      </c>
      <c r="B30" s="6">
        <f t="shared" ref="B30:M30" si="15">((((B25)+(B26))+(B27))+(B28))+(B29)</f>
        <v>65729.17</v>
      </c>
      <c r="C30" s="6">
        <f t="shared" si="15"/>
        <v>65729.17</v>
      </c>
      <c r="D30" s="6">
        <f t="shared" si="15"/>
        <v>65729.17</v>
      </c>
      <c r="E30" s="6">
        <f t="shared" si="15"/>
        <v>65729.17</v>
      </c>
      <c r="F30" s="6">
        <f t="shared" si="15"/>
        <v>65729.17</v>
      </c>
      <c r="G30" s="6">
        <f t="shared" si="15"/>
        <v>65729.17</v>
      </c>
      <c r="H30" s="6">
        <f t="shared" si="15"/>
        <v>65729.17</v>
      </c>
      <c r="I30" s="6">
        <f t="shared" si="15"/>
        <v>65729.17</v>
      </c>
      <c r="J30" s="6">
        <f t="shared" si="15"/>
        <v>65729.17</v>
      </c>
      <c r="K30" s="6">
        <f t="shared" si="15"/>
        <v>65729.17</v>
      </c>
      <c r="L30" s="6">
        <f t="shared" si="15"/>
        <v>65729.17</v>
      </c>
      <c r="M30" s="6">
        <f t="shared" si="15"/>
        <v>65729.13</v>
      </c>
      <c r="N30" s="6">
        <f t="shared" si="8"/>
        <v>788750.00000000012</v>
      </c>
    </row>
    <row r="31" spans="1:14" x14ac:dyDescent="0.25">
      <c r="A31" s="3" t="s">
        <v>38</v>
      </c>
      <c r="B31" s="5">
        <f t="shared" ref="B31:M31" si="16">3203.5</f>
        <v>3203.5</v>
      </c>
      <c r="C31" s="5">
        <f t="shared" si="16"/>
        <v>3203.5</v>
      </c>
      <c r="D31" s="5">
        <f t="shared" si="16"/>
        <v>3203.5</v>
      </c>
      <c r="E31" s="5">
        <f t="shared" si="16"/>
        <v>3203.5</v>
      </c>
      <c r="F31" s="5">
        <f t="shared" si="16"/>
        <v>3203.5</v>
      </c>
      <c r="G31" s="5">
        <f t="shared" si="16"/>
        <v>3203.5</v>
      </c>
      <c r="H31" s="5">
        <f t="shared" si="16"/>
        <v>3203.5</v>
      </c>
      <c r="I31" s="5">
        <f t="shared" si="16"/>
        <v>3203.5</v>
      </c>
      <c r="J31" s="5">
        <f t="shared" si="16"/>
        <v>3203.5</v>
      </c>
      <c r="K31" s="5">
        <f t="shared" si="16"/>
        <v>3203.5</v>
      </c>
      <c r="L31" s="5">
        <f t="shared" si="16"/>
        <v>3203.5</v>
      </c>
      <c r="M31" s="5">
        <f t="shared" si="16"/>
        <v>3203.5</v>
      </c>
      <c r="N31" s="5">
        <f t="shared" si="8"/>
        <v>38442</v>
      </c>
    </row>
    <row r="32" spans="1:14" x14ac:dyDescent="0.25">
      <c r="A32" s="3" t="s">
        <v>39</v>
      </c>
      <c r="B32" s="5">
        <f t="shared" ref="B32:L32" si="17">483.33</f>
        <v>483.33</v>
      </c>
      <c r="C32" s="5">
        <f t="shared" si="17"/>
        <v>483.33</v>
      </c>
      <c r="D32" s="5">
        <f t="shared" si="17"/>
        <v>483.33</v>
      </c>
      <c r="E32" s="5">
        <f t="shared" si="17"/>
        <v>483.33</v>
      </c>
      <c r="F32" s="5">
        <f t="shared" si="17"/>
        <v>483.33</v>
      </c>
      <c r="G32" s="5">
        <f t="shared" si="17"/>
        <v>483.33</v>
      </c>
      <c r="H32" s="5">
        <f t="shared" si="17"/>
        <v>483.33</v>
      </c>
      <c r="I32" s="5">
        <f t="shared" si="17"/>
        <v>483.33</v>
      </c>
      <c r="J32" s="5">
        <f t="shared" si="17"/>
        <v>483.33</v>
      </c>
      <c r="K32" s="5">
        <f t="shared" si="17"/>
        <v>483.33</v>
      </c>
      <c r="L32" s="5">
        <f t="shared" si="17"/>
        <v>483.33</v>
      </c>
      <c r="M32" s="5">
        <f>483.37</f>
        <v>483.37</v>
      </c>
      <c r="N32" s="5">
        <f t="shared" si="8"/>
        <v>5800</v>
      </c>
    </row>
    <row r="33" spans="1:14" x14ac:dyDescent="0.25">
      <c r="A33" s="3" t="s">
        <v>40</v>
      </c>
      <c r="B33" s="5">
        <f t="shared" ref="B33:M33" si="18">1330.5</f>
        <v>1330.5</v>
      </c>
      <c r="C33" s="5">
        <f t="shared" si="18"/>
        <v>1330.5</v>
      </c>
      <c r="D33" s="5">
        <f t="shared" si="18"/>
        <v>1330.5</v>
      </c>
      <c r="E33" s="5">
        <f t="shared" si="18"/>
        <v>1330.5</v>
      </c>
      <c r="F33" s="5">
        <f t="shared" si="18"/>
        <v>1330.5</v>
      </c>
      <c r="G33" s="5">
        <f t="shared" si="18"/>
        <v>1330.5</v>
      </c>
      <c r="H33" s="5">
        <f t="shared" si="18"/>
        <v>1330.5</v>
      </c>
      <c r="I33" s="5">
        <f t="shared" si="18"/>
        <v>1330.5</v>
      </c>
      <c r="J33" s="5">
        <f t="shared" si="18"/>
        <v>1330.5</v>
      </c>
      <c r="K33" s="5">
        <f t="shared" si="18"/>
        <v>1330.5</v>
      </c>
      <c r="L33" s="5">
        <f t="shared" si="18"/>
        <v>1330.5</v>
      </c>
      <c r="M33" s="5">
        <f t="shared" si="18"/>
        <v>1330.5</v>
      </c>
      <c r="N33" s="5">
        <f t="shared" si="8"/>
        <v>15966</v>
      </c>
    </row>
    <row r="34" spans="1:14" x14ac:dyDescent="0.25">
      <c r="A34" s="3" t="s">
        <v>41</v>
      </c>
      <c r="B34" s="5">
        <f>1250</f>
        <v>1250</v>
      </c>
      <c r="C34" s="5">
        <f>1250</f>
        <v>1250</v>
      </c>
      <c r="D34" s="5">
        <f>1250</f>
        <v>1250</v>
      </c>
      <c r="E34" s="5">
        <f>1250</f>
        <v>1250</v>
      </c>
      <c r="F34" s="5">
        <f>1250</f>
        <v>1250</v>
      </c>
      <c r="G34" s="5">
        <f>1250</f>
        <v>1250</v>
      </c>
      <c r="H34" s="5">
        <f>1250</f>
        <v>1250</v>
      </c>
      <c r="I34" s="5">
        <f>1250</f>
        <v>1250</v>
      </c>
      <c r="J34" s="5">
        <f>1250</f>
        <v>1250</v>
      </c>
      <c r="K34" s="5">
        <f>1250</f>
        <v>1250</v>
      </c>
      <c r="L34" s="5">
        <f>1250</f>
        <v>1250</v>
      </c>
      <c r="M34" s="5">
        <f>1250</f>
        <v>1250</v>
      </c>
      <c r="N34" s="5">
        <f t="shared" si="8"/>
        <v>15000</v>
      </c>
    </row>
    <row r="35" spans="1:14" x14ac:dyDescent="0.25">
      <c r="A35" s="3" t="s">
        <v>42</v>
      </c>
      <c r="B35" s="5">
        <f t="shared" ref="B35:L35" si="19">333.33</f>
        <v>333.33</v>
      </c>
      <c r="C35" s="5">
        <f t="shared" si="19"/>
        <v>333.33</v>
      </c>
      <c r="D35" s="5">
        <f t="shared" si="19"/>
        <v>333.33</v>
      </c>
      <c r="E35" s="5">
        <f t="shared" si="19"/>
        <v>333.33</v>
      </c>
      <c r="F35" s="5">
        <f t="shared" si="19"/>
        <v>333.33</v>
      </c>
      <c r="G35" s="5">
        <f t="shared" si="19"/>
        <v>333.33</v>
      </c>
      <c r="H35" s="5">
        <f t="shared" si="19"/>
        <v>333.33</v>
      </c>
      <c r="I35" s="5">
        <f t="shared" si="19"/>
        <v>333.33</v>
      </c>
      <c r="J35" s="5">
        <f t="shared" si="19"/>
        <v>333.33</v>
      </c>
      <c r="K35" s="5">
        <f t="shared" si="19"/>
        <v>333.33</v>
      </c>
      <c r="L35" s="5">
        <f t="shared" si="19"/>
        <v>333.33</v>
      </c>
      <c r="M35" s="5">
        <f>333.37</f>
        <v>333.37</v>
      </c>
      <c r="N35" s="5">
        <f t="shared" si="8"/>
        <v>3999.9999999999995</v>
      </c>
    </row>
    <row r="36" spans="1:14" x14ac:dyDescent="0.25">
      <c r="A36" s="3" t="s">
        <v>43</v>
      </c>
      <c r="B36" s="5">
        <f>474</f>
        <v>474</v>
      </c>
      <c r="C36" s="5">
        <f>474</f>
        <v>474</v>
      </c>
      <c r="D36" s="5">
        <f>474</f>
        <v>474</v>
      </c>
      <c r="E36" s="5">
        <f>474</f>
        <v>474</v>
      </c>
      <c r="F36" s="5">
        <f>474</f>
        <v>474</v>
      </c>
      <c r="G36" s="5">
        <f>474</f>
        <v>474</v>
      </c>
      <c r="H36" s="5">
        <f>474</f>
        <v>474</v>
      </c>
      <c r="I36" s="5">
        <f>474</f>
        <v>474</v>
      </c>
      <c r="J36" s="5">
        <f>474</f>
        <v>474</v>
      </c>
      <c r="K36" s="5">
        <f>474</f>
        <v>474</v>
      </c>
      <c r="L36" s="5">
        <f>474</f>
        <v>474</v>
      </c>
      <c r="M36" s="5">
        <f>474</f>
        <v>474</v>
      </c>
      <c r="N36" s="5">
        <f t="shared" si="8"/>
        <v>5688</v>
      </c>
    </row>
    <row r="37" spans="1:14" x14ac:dyDescent="0.25">
      <c r="A37" s="3" t="s">
        <v>44</v>
      </c>
      <c r="B37" s="5">
        <f t="shared" ref="B37:M37" si="20">179.5</f>
        <v>179.5</v>
      </c>
      <c r="C37" s="5">
        <f t="shared" si="20"/>
        <v>179.5</v>
      </c>
      <c r="D37" s="5">
        <f t="shared" si="20"/>
        <v>179.5</v>
      </c>
      <c r="E37" s="5">
        <f t="shared" si="20"/>
        <v>179.5</v>
      </c>
      <c r="F37" s="5">
        <f t="shared" si="20"/>
        <v>179.5</v>
      </c>
      <c r="G37" s="5">
        <f t="shared" si="20"/>
        <v>179.5</v>
      </c>
      <c r="H37" s="5">
        <f t="shared" si="20"/>
        <v>179.5</v>
      </c>
      <c r="I37" s="5">
        <f t="shared" si="20"/>
        <v>179.5</v>
      </c>
      <c r="J37" s="5">
        <f t="shared" si="20"/>
        <v>179.5</v>
      </c>
      <c r="K37" s="5">
        <f t="shared" si="20"/>
        <v>179.5</v>
      </c>
      <c r="L37" s="5">
        <f t="shared" si="20"/>
        <v>179.5</v>
      </c>
      <c r="M37" s="5">
        <f t="shared" si="20"/>
        <v>179.5</v>
      </c>
      <c r="N37" s="5">
        <f t="shared" si="8"/>
        <v>2154</v>
      </c>
    </row>
    <row r="38" spans="1:14" x14ac:dyDescent="0.25">
      <c r="A38" s="3" t="s">
        <v>45</v>
      </c>
      <c r="B38" s="5">
        <f t="shared" ref="B38:L38" si="21">1414.58</f>
        <v>1414.58</v>
      </c>
      <c r="C38" s="5">
        <f t="shared" si="21"/>
        <v>1414.58</v>
      </c>
      <c r="D38" s="5">
        <f t="shared" si="21"/>
        <v>1414.58</v>
      </c>
      <c r="E38" s="5">
        <f t="shared" si="21"/>
        <v>1414.58</v>
      </c>
      <c r="F38" s="5">
        <f t="shared" si="21"/>
        <v>1414.58</v>
      </c>
      <c r="G38" s="5">
        <f t="shared" si="21"/>
        <v>1414.58</v>
      </c>
      <c r="H38" s="5">
        <f t="shared" si="21"/>
        <v>1414.58</v>
      </c>
      <c r="I38" s="5">
        <f t="shared" si="21"/>
        <v>1414.58</v>
      </c>
      <c r="J38" s="5">
        <f t="shared" si="21"/>
        <v>1414.58</v>
      </c>
      <c r="K38" s="5">
        <f t="shared" si="21"/>
        <v>1414.58</v>
      </c>
      <c r="L38" s="5">
        <f t="shared" si="21"/>
        <v>1414.58</v>
      </c>
      <c r="M38" s="5">
        <f>1414.62</f>
        <v>1414.62</v>
      </c>
      <c r="N38" s="5">
        <f t="shared" si="8"/>
        <v>16975</v>
      </c>
    </row>
    <row r="39" spans="1:14" x14ac:dyDescent="0.25">
      <c r="A39" s="3" t="s">
        <v>46</v>
      </c>
      <c r="B39" s="6">
        <f t="shared" ref="B39:M39" si="22">(((B35)+(B36))+(B37))+(B38)</f>
        <v>2401.41</v>
      </c>
      <c r="C39" s="6">
        <f t="shared" si="22"/>
        <v>2401.41</v>
      </c>
      <c r="D39" s="6">
        <f t="shared" si="22"/>
        <v>2401.41</v>
      </c>
      <c r="E39" s="6">
        <f t="shared" si="22"/>
        <v>2401.41</v>
      </c>
      <c r="F39" s="6">
        <f t="shared" si="22"/>
        <v>2401.41</v>
      </c>
      <c r="G39" s="6">
        <f t="shared" si="22"/>
        <v>2401.41</v>
      </c>
      <c r="H39" s="6">
        <f t="shared" si="22"/>
        <v>2401.41</v>
      </c>
      <c r="I39" s="6">
        <f t="shared" si="22"/>
        <v>2401.41</v>
      </c>
      <c r="J39" s="6">
        <f t="shared" si="22"/>
        <v>2401.41</v>
      </c>
      <c r="K39" s="6">
        <f t="shared" si="22"/>
        <v>2401.41</v>
      </c>
      <c r="L39" s="6">
        <f t="shared" si="22"/>
        <v>2401.41</v>
      </c>
      <c r="M39" s="6">
        <f t="shared" si="22"/>
        <v>2401.4899999999998</v>
      </c>
      <c r="N39" s="6">
        <f t="shared" si="8"/>
        <v>28817</v>
      </c>
    </row>
    <row r="40" spans="1:14" x14ac:dyDescent="0.25">
      <c r="A40" s="3" t="s">
        <v>47</v>
      </c>
      <c r="B40" s="5">
        <f t="shared" ref="B40:L40" si="23">546.83</f>
        <v>546.83000000000004</v>
      </c>
      <c r="C40" s="5">
        <f t="shared" si="23"/>
        <v>546.83000000000004</v>
      </c>
      <c r="D40" s="5">
        <f t="shared" si="23"/>
        <v>546.83000000000004</v>
      </c>
      <c r="E40" s="5">
        <f t="shared" si="23"/>
        <v>546.83000000000004</v>
      </c>
      <c r="F40" s="5">
        <f t="shared" si="23"/>
        <v>546.83000000000004</v>
      </c>
      <c r="G40" s="5">
        <f t="shared" si="23"/>
        <v>546.83000000000004</v>
      </c>
      <c r="H40" s="5">
        <f t="shared" si="23"/>
        <v>546.83000000000004</v>
      </c>
      <c r="I40" s="5">
        <f t="shared" si="23"/>
        <v>546.83000000000004</v>
      </c>
      <c r="J40" s="5">
        <f t="shared" si="23"/>
        <v>546.83000000000004</v>
      </c>
      <c r="K40" s="5">
        <f t="shared" si="23"/>
        <v>546.83000000000004</v>
      </c>
      <c r="L40" s="5">
        <f t="shared" si="23"/>
        <v>546.83000000000004</v>
      </c>
      <c r="M40" s="5">
        <f>546.87</f>
        <v>546.87</v>
      </c>
      <c r="N40" s="5">
        <f t="shared" si="8"/>
        <v>6562</v>
      </c>
    </row>
    <row r="41" spans="1:14" x14ac:dyDescent="0.25">
      <c r="A41" s="3" t="s">
        <v>48</v>
      </c>
      <c r="B41" s="5">
        <f>300</f>
        <v>300</v>
      </c>
      <c r="C41" s="5">
        <f>300</f>
        <v>300</v>
      </c>
      <c r="D41" s="5">
        <f>300</f>
        <v>300</v>
      </c>
      <c r="E41" s="5">
        <f>300</f>
        <v>300</v>
      </c>
      <c r="F41" s="5">
        <f>300</f>
        <v>300</v>
      </c>
      <c r="G41" s="5">
        <f>300</f>
        <v>300</v>
      </c>
      <c r="H41" s="5">
        <f>300</f>
        <v>300</v>
      </c>
      <c r="I41" s="5">
        <f>300</f>
        <v>300</v>
      </c>
      <c r="J41" s="5">
        <f>300</f>
        <v>300</v>
      </c>
      <c r="K41" s="5">
        <f>300</f>
        <v>300</v>
      </c>
      <c r="L41" s="5">
        <f>300</f>
        <v>300</v>
      </c>
      <c r="M41" s="5">
        <f>300</f>
        <v>300</v>
      </c>
      <c r="N41" s="5">
        <f t="shared" si="8"/>
        <v>3600</v>
      </c>
    </row>
    <row r="42" spans="1:14" x14ac:dyDescent="0.25">
      <c r="A42" s="3" t="s">
        <v>49</v>
      </c>
      <c r="B42" s="5">
        <f t="shared" ref="B42:L42" si="24">29504.67</f>
        <v>29504.67</v>
      </c>
      <c r="C42" s="5">
        <f t="shared" si="24"/>
        <v>29504.67</v>
      </c>
      <c r="D42" s="5">
        <f t="shared" si="24"/>
        <v>29504.67</v>
      </c>
      <c r="E42" s="5">
        <f t="shared" si="24"/>
        <v>29504.67</v>
      </c>
      <c r="F42" s="5">
        <f t="shared" si="24"/>
        <v>29504.67</v>
      </c>
      <c r="G42" s="5">
        <f t="shared" si="24"/>
        <v>29504.67</v>
      </c>
      <c r="H42" s="5">
        <f t="shared" si="24"/>
        <v>29504.67</v>
      </c>
      <c r="I42" s="5">
        <f t="shared" si="24"/>
        <v>29504.67</v>
      </c>
      <c r="J42" s="5">
        <f t="shared" si="24"/>
        <v>29504.67</v>
      </c>
      <c r="K42" s="5">
        <f t="shared" si="24"/>
        <v>29504.67</v>
      </c>
      <c r="L42" s="5">
        <f t="shared" si="24"/>
        <v>29504.67</v>
      </c>
      <c r="M42" s="5">
        <f>29504.63</f>
        <v>29504.63</v>
      </c>
      <c r="N42" s="5">
        <f t="shared" si="8"/>
        <v>354055.99999999988</v>
      </c>
    </row>
    <row r="43" spans="1:14" x14ac:dyDescent="0.25">
      <c r="A43" s="3" t="s">
        <v>50</v>
      </c>
      <c r="B43" s="5">
        <f t="shared" ref="B43:L43" si="25">2271.83</f>
        <v>2271.83</v>
      </c>
      <c r="C43" s="5">
        <f t="shared" si="25"/>
        <v>2271.83</v>
      </c>
      <c r="D43" s="5">
        <f t="shared" si="25"/>
        <v>2271.83</v>
      </c>
      <c r="E43" s="5">
        <f t="shared" si="25"/>
        <v>2271.83</v>
      </c>
      <c r="F43" s="5">
        <f t="shared" si="25"/>
        <v>2271.83</v>
      </c>
      <c r="G43" s="5">
        <f t="shared" si="25"/>
        <v>2271.83</v>
      </c>
      <c r="H43" s="5">
        <f t="shared" si="25"/>
        <v>2271.83</v>
      </c>
      <c r="I43" s="5">
        <f t="shared" si="25"/>
        <v>2271.83</v>
      </c>
      <c r="J43" s="5">
        <f t="shared" si="25"/>
        <v>2271.83</v>
      </c>
      <c r="K43" s="5">
        <f t="shared" si="25"/>
        <v>2271.83</v>
      </c>
      <c r="L43" s="5">
        <f t="shared" si="25"/>
        <v>2271.83</v>
      </c>
      <c r="M43" s="5">
        <f>2271.87</f>
        <v>2271.87</v>
      </c>
      <c r="N43" s="5">
        <f t="shared" si="8"/>
        <v>27262.000000000004</v>
      </c>
    </row>
    <row r="44" spans="1:14" x14ac:dyDescent="0.25">
      <c r="A44" s="3" t="s">
        <v>51</v>
      </c>
      <c r="B44" s="5">
        <f t="shared" ref="B44:L44" si="26">366.67</f>
        <v>366.67</v>
      </c>
      <c r="C44" s="5">
        <f t="shared" si="26"/>
        <v>366.67</v>
      </c>
      <c r="D44" s="5">
        <f t="shared" si="26"/>
        <v>366.67</v>
      </c>
      <c r="E44" s="5">
        <f t="shared" si="26"/>
        <v>366.67</v>
      </c>
      <c r="F44" s="5">
        <f t="shared" si="26"/>
        <v>366.67</v>
      </c>
      <c r="G44" s="5">
        <f t="shared" si="26"/>
        <v>366.67</v>
      </c>
      <c r="H44" s="5">
        <f t="shared" si="26"/>
        <v>366.67</v>
      </c>
      <c r="I44" s="5">
        <f t="shared" si="26"/>
        <v>366.67</v>
      </c>
      <c r="J44" s="5">
        <f t="shared" si="26"/>
        <v>366.67</v>
      </c>
      <c r="K44" s="5">
        <f t="shared" si="26"/>
        <v>366.67</v>
      </c>
      <c r="L44" s="5">
        <f t="shared" si="26"/>
        <v>366.67</v>
      </c>
      <c r="M44" s="5">
        <f>366.63</f>
        <v>366.63</v>
      </c>
      <c r="N44" s="5">
        <f t="shared" si="8"/>
        <v>4400</v>
      </c>
    </row>
    <row r="45" spans="1:14" x14ac:dyDescent="0.25">
      <c r="A45" s="3" t="s">
        <v>52</v>
      </c>
      <c r="B45" s="5">
        <f t="shared" ref="B45:L45" si="27">141.67</f>
        <v>141.66999999999999</v>
      </c>
      <c r="C45" s="5">
        <f t="shared" si="27"/>
        <v>141.66999999999999</v>
      </c>
      <c r="D45" s="5">
        <f t="shared" si="27"/>
        <v>141.66999999999999</v>
      </c>
      <c r="E45" s="5">
        <f t="shared" si="27"/>
        <v>141.66999999999999</v>
      </c>
      <c r="F45" s="5">
        <f t="shared" si="27"/>
        <v>141.66999999999999</v>
      </c>
      <c r="G45" s="5">
        <f t="shared" si="27"/>
        <v>141.66999999999999</v>
      </c>
      <c r="H45" s="5">
        <f t="shared" si="27"/>
        <v>141.66999999999999</v>
      </c>
      <c r="I45" s="5">
        <f t="shared" si="27"/>
        <v>141.66999999999999</v>
      </c>
      <c r="J45" s="5">
        <f t="shared" si="27"/>
        <v>141.66999999999999</v>
      </c>
      <c r="K45" s="5">
        <f t="shared" si="27"/>
        <v>141.66999999999999</v>
      </c>
      <c r="L45" s="5">
        <f t="shared" si="27"/>
        <v>141.66999999999999</v>
      </c>
      <c r="M45" s="5">
        <f>141.63</f>
        <v>141.63</v>
      </c>
      <c r="N45" s="5">
        <f t="shared" si="8"/>
        <v>1700</v>
      </c>
    </row>
    <row r="46" spans="1:14" x14ac:dyDescent="0.25">
      <c r="A46" s="3" t="s">
        <v>53</v>
      </c>
      <c r="B46" s="5">
        <f t="shared" ref="B46:L46" si="28">166.67</f>
        <v>166.67</v>
      </c>
      <c r="C46" s="5">
        <f t="shared" si="28"/>
        <v>166.67</v>
      </c>
      <c r="D46" s="5">
        <f t="shared" si="28"/>
        <v>166.67</v>
      </c>
      <c r="E46" s="5">
        <f t="shared" si="28"/>
        <v>166.67</v>
      </c>
      <c r="F46" s="5">
        <f t="shared" si="28"/>
        <v>166.67</v>
      </c>
      <c r="G46" s="5">
        <f t="shared" si="28"/>
        <v>166.67</v>
      </c>
      <c r="H46" s="5">
        <f t="shared" si="28"/>
        <v>166.67</v>
      </c>
      <c r="I46" s="5">
        <f t="shared" si="28"/>
        <v>166.67</v>
      </c>
      <c r="J46" s="5">
        <f t="shared" si="28"/>
        <v>166.67</v>
      </c>
      <c r="K46" s="5">
        <f t="shared" si="28"/>
        <v>166.67</v>
      </c>
      <c r="L46" s="5">
        <f t="shared" si="28"/>
        <v>166.67</v>
      </c>
      <c r="M46" s="5">
        <f>166.63</f>
        <v>166.63</v>
      </c>
      <c r="N46" s="5">
        <f t="shared" si="8"/>
        <v>2000</v>
      </c>
    </row>
    <row r="47" spans="1:14" x14ac:dyDescent="0.25">
      <c r="A47" s="3" t="s">
        <v>54</v>
      </c>
      <c r="B47" s="5">
        <f>3000</f>
        <v>3000</v>
      </c>
      <c r="C47" s="5">
        <f>3000</f>
        <v>3000</v>
      </c>
      <c r="D47" s="5">
        <f>3000</f>
        <v>3000</v>
      </c>
      <c r="E47" s="5">
        <f>3000</f>
        <v>3000</v>
      </c>
      <c r="F47" s="5">
        <f>3000</f>
        <v>3000</v>
      </c>
      <c r="G47" s="5">
        <f>3000</f>
        <v>3000</v>
      </c>
      <c r="H47" s="5">
        <f>3000</f>
        <v>3000</v>
      </c>
      <c r="I47" s="5">
        <f>3000</f>
        <v>3000</v>
      </c>
      <c r="J47" s="5">
        <f>3000</f>
        <v>3000</v>
      </c>
      <c r="K47" s="5">
        <f>3000</f>
        <v>3000</v>
      </c>
      <c r="L47" s="5">
        <f>3000</f>
        <v>3000</v>
      </c>
      <c r="M47" s="5">
        <f>3000</f>
        <v>3000</v>
      </c>
      <c r="N47" s="5">
        <f t="shared" si="8"/>
        <v>36000</v>
      </c>
    </row>
    <row r="48" spans="1:14" x14ac:dyDescent="0.25">
      <c r="A48" s="3" t="s">
        <v>55</v>
      </c>
      <c r="B48" s="5">
        <f>3810</f>
        <v>3810</v>
      </c>
      <c r="C48" s="5">
        <f>3810</f>
        <v>3810</v>
      </c>
      <c r="D48" s="5">
        <f>3810</f>
        <v>3810</v>
      </c>
      <c r="E48" s="5">
        <f>3810</f>
        <v>3810</v>
      </c>
      <c r="F48" s="5">
        <f>3810</f>
        <v>3810</v>
      </c>
      <c r="G48" s="5">
        <f>3810</f>
        <v>3810</v>
      </c>
      <c r="H48" s="5">
        <f>3810</f>
        <v>3810</v>
      </c>
      <c r="I48" s="5">
        <f>3810</f>
        <v>3810</v>
      </c>
      <c r="J48" s="5">
        <f>3810</f>
        <v>3810</v>
      </c>
      <c r="K48" s="5">
        <f>3810</f>
        <v>3810</v>
      </c>
      <c r="L48" s="5">
        <f>3810</f>
        <v>3810</v>
      </c>
      <c r="M48" s="5">
        <f>3810</f>
        <v>3810</v>
      </c>
      <c r="N48" s="5">
        <f t="shared" si="8"/>
        <v>45720</v>
      </c>
    </row>
    <row r="49" spans="1:14" x14ac:dyDescent="0.25">
      <c r="A49" s="3" t="s">
        <v>56</v>
      </c>
      <c r="B49" s="5">
        <f>5500</f>
        <v>5500</v>
      </c>
      <c r="C49" s="5">
        <f>5500</f>
        <v>5500</v>
      </c>
      <c r="D49" s="5">
        <f>5500</f>
        <v>5500</v>
      </c>
      <c r="E49" s="5">
        <f>5500</f>
        <v>5500</v>
      </c>
      <c r="F49" s="5">
        <f>5500</f>
        <v>5500</v>
      </c>
      <c r="G49" s="5">
        <f>5500</f>
        <v>5500</v>
      </c>
      <c r="H49" s="5">
        <f>5500</f>
        <v>5500</v>
      </c>
      <c r="I49" s="5">
        <f>5500</f>
        <v>5500</v>
      </c>
      <c r="J49" s="5">
        <f>5500</f>
        <v>5500</v>
      </c>
      <c r="K49" s="5">
        <f>5500</f>
        <v>5500</v>
      </c>
      <c r="L49" s="5">
        <f>5500</f>
        <v>5500</v>
      </c>
      <c r="M49" s="5">
        <f>5500</f>
        <v>5500</v>
      </c>
      <c r="N49" s="5">
        <f t="shared" si="8"/>
        <v>66000</v>
      </c>
    </row>
    <row r="50" spans="1:14" x14ac:dyDescent="0.25">
      <c r="A50" s="3" t="s">
        <v>57</v>
      </c>
      <c r="B50" s="5">
        <f>60</f>
        <v>60</v>
      </c>
      <c r="C50" s="5">
        <f>60</f>
        <v>60</v>
      </c>
      <c r="D50" s="5">
        <f>60</f>
        <v>60</v>
      </c>
      <c r="E50" s="5">
        <f>60</f>
        <v>60</v>
      </c>
      <c r="F50" s="5">
        <f>60</f>
        <v>60</v>
      </c>
      <c r="G50" s="5">
        <f>60</f>
        <v>60</v>
      </c>
      <c r="H50" s="5">
        <f>60</f>
        <v>60</v>
      </c>
      <c r="I50" s="5">
        <f>60</f>
        <v>60</v>
      </c>
      <c r="J50" s="5">
        <f>60</f>
        <v>60</v>
      </c>
      <c r="K50" s="5">
        <f>60</f>
        <v>60</v>
      </c>
      <c r="L50" s="5">
        <f>60</f>
        <v>60</v>
      </c>
      <c r="M50" s="5">
        <f>60</f>
        <v>60</v>
      </c>
      <c r="N50" s="5">
        <f t="shared" si="8"/>
        <v>720</v>
      </c>
    </row>
    <row r="51" spans="1:14" x14ac:dyDescent="0.25">
      <c r="A51" s="3" t="s">
        <v>58</v>
      </c>
      <c r="B51" s="6">
        <f t="shared" ref="B51:M51" si="29">((((((((((((((((((((((B19)+(B20))+(B21))+(B22))+(B23))+(B24))+(B30))+(B31))+(B32))+(B33))+(B34))+(B39))+(B40))+(B41))+(B42))+(B43))+(B44))+(B45))+(B46))+(B47))+(B48))+(B49))+(B50)</f>
        <v>139184.76</v>
      </c>
      <c r="C51" s="6">
        <f t="shared" si="29"/>
        <v>139184.76</v>
      </c>
      <c r="D51" s="6">
        <f t="shared" si="29"/>
        <v>139184.76</v>
      </c>
      <c r="E51" s="6">
        <f t="shared" si="29"/>
        <v>139184.76</v>
      </c>
      <c r="F51" s="6">
        <f t="shared" si="29"/>
        <v>139184.76</v>
      </c>
      <c r="G51" s="6">
        <f t="shared" si="29"/>
        <v>139184.76</v>
      </c>
      <c r="H51" s="6">
        <f t="shared" si="29"/>
        <v>139184.76</v>
      </c>
      <c r="I51" s="6">
        <f t="shared" si="29"/>
        <v>139184.76</v>
      </c>
      <c r="J51" s="6">
        <f t="shared" si="29"/>
        <v>139184.76</v>
      </c>
      <c r="K51" s="6">
        <f t="shared" si="29"/>
        <v>139184.76</v>
      </c>
      <c r="L51" s="6">
        <f t="shared" si="29"/>
        <v>139184.76</v>
      </c>
      <c r="M51" s="6">
        <f t="shared" si="29"/>
        <v>139184.64000000001</v>
      </c>
      <c r="N51" s="6">
        <f t="shared" si="8"/>
        <v>1670217</v>
      </c>
    </row>
    <row r="52" spans="1:14" x14ac:dyDescent="0.25">
      <c r="A52" s="3" t="s">
        <v>59</v>
      </c>
      <c r="B52" s="6">
        <f t="shared" ref="B52:M52" si="30">(B17)-(B51)</f>
        <v>-2.0000000018626451E-2</v>
      </c>
      <c r="C52" s="6">
        <f t="shared" si="30"/>
        <v>-2.0000000018626451E-2</v>
      </c>
      <c r="D52" s="6">
        <f t="shared" si="30"/>
        <v>-2.0000000018626451E-2</v>
      </c>
      <c r="E52" s="6">
        <f t="shared" si="30"/>
        <v>-2.0000000018626451E-2</v>
      </c>
      <c r="F52" s="6">
        <f t="shared" si="30"/>
        <v>-2.0000000018626451E-2</v>
      </c>
      <c r="G52" s="6">
        <f t="shared" si="30"/>
        <v>-2.0000000018626451E-2</v>
      </c>
      <c r="H52" s="6">
        <f t="shared" si="30"/>
        <v>-2.0000000018626451E-2</v>
      </c>
      <c r="I52" s="6">
        <f t="shared" si="30"/>
        <v>-2.0000000018626451E-2</v>
      </c>
      <c r="J52" s="6">
        <f t="shared" si="30"/>
        <v>-2.0000000018626451E-2</v>
      </c>
      <c r="K52" s="6">
        <f t="shared" si="30"/>
        <v>-2.0000000018626451E-2</v>
      </c>
      <c r="L52" s="6">
        <f t="shared" si="30"/>
        <v>-2.0000000018626451E-2</v>
      </c>
      <c r="M52" s="6">
        <f t="shared" si="30"/>
        <v>0.21999999997206032</v>
      </c>
      <c r="N52" s="6">
        <f t="shared" si="8"/>
        <v>-2.3283064365386963E-10</v>
      </c>
    </row>
    <row r="53" spans="1:14" x14ac:dyDescent="0.25">
      <c r="A53" s="3" t="s">
        <v>60</v>
      </c>
      <c r="B53" s="7">
        <f t="shared" ref="B53:M53" si="31">(B52)+(0)</f>
        <v>-2.0000000018626451E-2</v>
      </c>
      <c r="C53" s="7">
        <f t="shared" si="31"/>
        <v>-2.0000000018626451E-2</v>
      </c>
      <c r="D53" s="7">
        <f t="shared" si="31"/>
        <v>-2.0000000018626451E-2</v>
      </c>
      <c r="E53" s="7">
        <f t="shared" si="31"/>
        <v>-2.0000000018626451E-2</v>
      </c>
      <c r="F53" s="7">
        <f t="shared" si="31"/>
        <v>-2.0000000018626451E-2</v>
      </c>
      <c r="G53" s="7">
        <f t="shared" si="31"/>
        <v>-2.0000000018626451E-2</v>
      </c>
      <c r="H53" s="7">
        <f t="shared" si="31"/>
        <v>-2.0000000018626451E-2</v>
      </c>
      <c r="I53" s="7">
        <f t="shared" si="31"/>
        <v>-2.0000000018626451E-2</v>
      </c>
      <c r="J53" s="7">
        <f t="shared" si="31"/>
        <v>-2.0000000018626451E-2</v>
      </c>
      <c r="K53" s="7">
        <f t="shared" si="31"/>
        <v>-2.0000000018626451E-2</v>
      </c>
      <c r="L53" s="7">
        <f t="shared" si="31"/>
        <v>-2.0000000018626451E-2</v>
      </c>
      <c r="M53" s="7">
        <f t="shared" si="31"/>
        <v>0.21999999997206032</v>
      </c>
      <c r="N53" s="7">
        <f t="shared" si="8"/>
        <v>-2.3283064365386963E-10</v>
      </c>
    </row>
    <row r="54" spans="1:14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7" spans="1:14" x14ac:dyDescent="0.25">
      <c r="A57" s="8" t="s">
        <v>61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</sheetData>
  <mergeCells count="4">
    <mergeCell ref="A57:N57"/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Whitman</cp:lastModifiedBy>
  <dcterms:created xsi:type="dcterms:W3CDTF">2021-01-21T15:17:22Z</dcterms:created>
  <dcterms:modified xsi:type="dcterms:W3CDTF">2021-01-21T15:18:11Z</dcterms:modified>
</cp:coreProperties>
</file>