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Overall" sheetId="1" r:id="rId1"/>
    <sheet name="General" sheetId="2" r:id="rId2"/>
    <sheet name="General Salaries" sheetId="3" r:id="rId3"/>
    <sheet name="Abstinence" sheetId="4" r:id="rId4"/>
    <sheet name="Adoption" sheetId="5" r:id="rId5"/>
    <sheet name="Adoption Salaries" sheetId="6" r:id="rId6"/>
    <sheet name="Counseling" sheetId="7" r:id="rId7"/>
    <sheet name="Counseling Salaries" sheetId="8" r:id="rId8"/>
    <sheet name="Development" sheetId="9" r:id="rId9"/>
    <sheet name="Development Salaries" sheetId="10" r:id="rId10"/>
    <sheet name="Foster Care" sheetId="11" r:id="rId11"/>
    <sheet name="Foster Care Salaries" sheetId="12" r:id="rId12"/>
    <sheet name="Expense Allocation" sheetId="13" r:id="rId13"/>
  </sheets>
  <definedNames/>
  <calcPr fullCalcOnLoad="1"/>
</workbook>
</file>

<file path=xl/sharedStrings.xml><?xml version="1.0" encoding="utf-8"?>
<sst xmlns="http://schemas.openxmlformats.org/spreadsheetml/2006/main" count="572" uniqueCount="332">
  <si>
    <t>2006 Budget</t>
  </si>
  <si>
    <t>Current Month</t>
  </si>
  <si>
    <t>Revenues</t>
  </si>
  <si>
    <t>4140-AB-10</t>
  </si>
  <si>
    <t>Abstinence - General</t>
  </si>
  <si>
    <t>4150-AB-50</t>
  </si>
  <si>
    <t>Abstinence - Grants</t>
  </si>
  <si>
    <t/>
  </si>
  <si>
    <t>Total Revenues</t>
  </si>
  <si>
    <t>Expenses</t>
  </si>
  <si>
    <t>6250-AB-50</t>
  </si>
  <si>
    <t>Abstinence Project Exp/Grants</t>
  </si>
  <si>
    <t>6260-AB-10</t>
  </si>
  <si>
    <t>Abstinence Project Exp/General</t>
  </si>
  <si>
    <t>Total Expenses</t>
  </si>
  <si>
    <t>Net Income</t>
  </si>
  <si>
    <t>4130-AM-20</t>
  </si>
  <si>
    <t>Adoption Fees/State</t>
  </si>
  <si>
    <t>4130-AM-30</t>
  </si>
  <si>
    <t>Adoption Fees/Non-State</t>
  </si>
  <si>
    <t>6010-AM-20</t>
  </si>
  <si>
    <t>Salaries Adopt/Maternity-State</t>
  </si>
  <si>
    <t>6010-AM-30</t>
  </si>
  <si>
    <t>Salaries Adopt/Mat-Non-State</t>
  </si>
  <si>
    <t>6070-AM-10</t>
  </si>
  <si>
    <t>Conferences/Adopt Maternity</t>
  </si>
  <si>
    <t>6100-AM-10</t>
  </si>
  <si>
    <t>Dues/Adopt/Maternity</t>
  </si>
  <si>
    <t>6130-AM-10</t>
  </si>
  <si>
    <t>Legal &amp; Professional/AdoptMat</t>
  </si>
  <si>
    <t>6160-AM-10</t>
  </si>
  <si>
    <t>Meals &amp; Entertainment/AdoptMat</t>
  </si>
  <si>
    <t>6170-AM-10</t>
  </si>
  <si>
    <t>Postage/Adoption/Maternity</t>
  </si>
  <si>
    <t>6190-AM-10</t>
  </si>
  <si>
    <t>Subscriptions/Adop/Maternity</t>
  </si>
  <si>
    <t>6200-AM-10</t>
  </si>
  <si>
    <t>Supplies/Adopt/Maternity</t>
  </si>
  <si>
    <t>6210-AM-10</t>
  </si>
  <si>
    <t>Telephone/Adoption/Maternity</t>
  </si>
  <si>
    <t>6220-AM-10</t>
  </si>
  <si>
    <t>Travel Exp/Adopt &amp; Maternity</t>
  </si>
  <si>
    <t>6270-AM-30</t>
  </si>
  <si>
    <t>Adoption Expenses/Non-State</t>
  </si>
  <si>
    <t>6290-AM-10</t>
  </si>
  <si>
    <t>Maternity Foster Care</t>
  </si>
  <si>
    <t>6300-AM-10</t>
  </si>
  <si>
    <t>Maternity/Adop/Marketing/AdMa</t>
  </si>
  <si>
    <t>4160-CN-40</t>
  </si>
  <si>
    <t>Counseling - Nashville</t>
  </si>
  <si>
    <t>4160-CN-45</t>
  </si>
  <si>
    <t>Counseling - Satellites</t>
  </si>
  <si>
    <t>6010-CN-10</t>
  </si>
  <si>
    <t>Salaries - Counseling</t>
  </si>
  <si>
    <t>6070-CN-10</t>
  </si>
  <si>
    <t>Conferences/Counseling</t>
  </si>
  <si>
    <t>6100-CN-10</t>
  </si>
  <si>
    <t>Dues/Counseling</t>
  </si>
  <si>
    <t>6130-CN-10</t>
  </si>
  <si>
    <t>Legal &amp; Professional/Counselin</t>
  </si>
  <si>
    <t>6160-CN-10</t>
  </si>
  <si>
    <t>Meals &amp; Entertainment/Counsel</t>
  </si>
  <si>
    <t>6180-CN-10</t>
  </si>
  <si>
    <t>Psychiatric &amp; Clinical Exp/Cns</t>
  </si>
  <si>
    <t>6190-CN-10</t>
  </si>
  <si>
    <t>Subscriptions/Counseling</t>
  </si>
  <si>
    <t>6200-CN-10</t>
  </si>
  <si>
    <t>Supplies/Counseling</t>
  </si>
  <si>
    <t>6210-CN-10</t>
  </si>
  <si>
    <t>Telephone/Counseling</t>
  </si>
  <si>
    <t>6220-CN-10</t>
  </si>
  <si>
    <t>Travel Exp/Counseling</t>
  </si>
  <si>
    <t>Year to Date</t>
  </si>
  <si>
    <t>4030-DV-10</t>
  </si>
  <si>
    <t>Mail Appeal Donations</t>
  </si>
  <si>
    <t>4210-DV-60</t>
  </si>
  <si>
    <t>Annual Dinner Ticket Sales</t>
  </si>
  <si>
    <t>4210-DV-62</t>
  </si>
  <si>
    <t>Annual Dinner Donations</t>
  </si>
  <si>
    <t>4230-DV-65</t>
  </si>
  <si>
    <t>Golf Special Appeal</t>
  </si>
  <si>
    <t>6010-DV-10</t>
  </si>
  <si>
    <t>Salaries - Development</t>
  </si>
  <si>
    <t>6040-DV-10</t>
  </si>
  <si>
    <t>Annual Dinner Expense</t>
  </si>
  <si>
    <t>6050-DV-10</t>
  </si>
  <si>
    <t>Auto Expense/Development</t>
  </si>
  <si>
    <t>6070-DV-10</t>
  </si>
  <si>
    <t>Conferences/Development</t>
  </si>
  <si>
    <t>6100-DV-10</t>
  </si>
  <si>
    <t>Dues/Development</t>
  </si>
  <si>
    <t>6110-DV-65</t>
  </si>
  <si>
    <t>Golf Tournament Expense</t>
  </si>
  <si>
    <t>6130-DV-10</t>
  </si>
  <si>
    <t>Legal &amp; Professional/Develop</t>
  </si>
  <si>
    <t>6140-DV-10</t>
  </si>
  <si>
    <t>Mail Appeal &amp; Mailings/Devel</t>
  </si>
  <si>
    <t>6160-DV-10</t>
  </si>
  <si>
    <t>Meals &amp; Entertainment/Develop</t>
  </si>
  <si>
    <t>6170-DV-10</t>
  </si>
  <si>
    <t>Postage/Development</t>
  </si>
  <si>
    <t>6190-DV-10</t>
  </si>
  <si>
    <t>Subscriptions/Development</t>
  </si>
  <si>
    <t>6200-DV-10</t>
  </si>
  <si>
    <t>Supplies/Development</t>
  </si>
  <si>
    <t>6210-DV-10</t>
  </si>
  <si>
    <t>Telephone/Development</t>
  </si>
  <si>
    <t>6220-DV-10</t>
  </si>
  <si>
    <t>Travel Exp/Development</t>
  </si>
  <si>
    <t>4110-FC-10</t>
  </si>
  <si>
    <t>Foster Care Support/General</t>
  </si>
  <si>
    <t>4110-FC-20</t>
  </si>
  <si>
    <t>Foster Care Support Fees/State</t>
  </si>
  <si>
    <t>4110-FC-30</t>
  </si>
  <si>
    <t>Foster Care Support/Non-State</t>
  </si>
  <si>
    <t>4120-FC-20</t>
  </si>
  <si>
    <t>6010-FC-20</t>
  </si>
  <si>
    <t>Salaries Foster Care - State</t>
  </si>
  <si>
    <t>6010-FC-30</t>
  </si>
  <si>
    <t>Salaries Foster Care/Non-State</t>
  </si>
  <si>
    <t>6050-FC-10</t>
  </si>
  <si>
    <t>Auto Expense/Foster Care</t>
  </si>
  <si>
    <t>6070-FC-10</t>
  </si>
  <si>
    <t>Conferences/Foster Care</t>
  </si>
  <si>
    <t>6100-FC-10</t>
  </si>
  <si>
    <t>Dues/Foster Care</t>
  </si>
  <si>
    <t>6130-FC-10</t>
  </si>
  <si>
    <t>Legal &amp; Professional/FosterCar</t>
  </si>
  <si>
    <t>6160-FC-10</t>
  </si>
  <si>
    <t>Meals &amp; Entertainment/FosterCa</t>
  </si>
  <si>
    <t>6170-FC-10</t>
  </si>
  <si>
    <t>Postage/Foster Care</t>
  </si>
  <si>
    <t>6190-FC-10</t>
  </si>
  <si>
    <t>Subscriptions/Foster Care</t>
  </si>
  <si>
    <t>6200-FC-10</t>
  </si>
  <si>
    <t>Supplies/Foster Care</t>
  </si>
  <si>
    <t>6210-FC-10</t>
  </si>
  <si>
    <t>Telephone/Foster Care</t>
  </si>
  <si>
    <t>6220-FC-10</t>
  </si>
  <si>
    <t>Travel Exp/Foster Care</t>
  </si>
  <si>
    <t>6280-FC-20</t>
  </si>
  <si>
    <t>Childrens Foster Care/State</t>
  </si>
  <si>
    <t>6280-FC-30</t>
  </si>
  <si>
    <t>Childrens F C/Non-State</t>
  </si>
  <si>
    <t>6300-FC-10</t>
  </si>
  <si>
    <t>Maternity/Adopt Marketing/Fost</t>
  </si>
  <si>
    <t>6310-FC-10</t>
  </si>
  <si>
    <t>Maternity/Adop Recruiting/FC</t>
  </si>
  <si>
    <t xml:space="preserve">
</t>
  </si>
  <si>
    <t>Current Month
Actual</t>
  </si>
  <si>
    <t>Current Month
Budget</t>
  </si>
  <si>
    <t>Current Month
Variance</t>
  </si>
  <si>
    <t>Year to Date
Budget</t>
  </si>
  <si>
    <t>Year to Date
Variance</t>
  </si>
  <si>
    <t>4010-GN-10</t>
  </si>
  <si>
    <t>Individual Donations</t>
  </si>
  <si>
    <t>4020-GN-10</t>
  </si>
  <si>
    <t>Church Donations</t>
  </si>
  <si>
    <t>4040-GN-10</t>
  </si>
  <si>
    <t>Memorial Donations</t>
  </si>
  <si>
    <t>4050-GN-10</t>
  </si>
  <si>
    <t>Corporate Donations</t>
  </si>
  <si>
    <t>4060-GN-10</t>
  </si>
  <si>
    <t>Permanancy Services</t>
  </si>
  <si>
    <t>4240-GN-10</t>
  </si>
  <si>
    <t>Notecard Sales</t>
  </si>
  <si>
    <t>4250-GN-10</t>
  </si>
  <si>
    <t>Miscellaneous Income</t>
  </si>
  <si>
    <t>4260-GN-10</t>
  </si>
  <si>
    <t>Interest Income</t>
  </si>
  <si>
    <t>8100-GN-10</t>
  </si>
  <si>
    <t>Interest Income/General/Admin</t>
  </si>
  <si>
    <t>8110-GN-10</t>
  </si>
  <si>
    <t>Dividend Income/General/Admin</t>
  </si>
  <si>
    <t>8120-GN-10</t>
  </si>
  <si>
    <t>Unrealized G/L on  Investments</t>
  </si>
  <si>
    <t>8130-GN-10</t>
  </si>
  <si>
    <t>Realized G/L on  Investments</t>
  </si>
  <si>
    <t>6010-GN-10</t>
  </si>
  <si>
    <t>Salaries - General/Admin</t>
  </si>
  <si>
    <t>6020-GN-10</t>
  </si>
  <si>
    <t>Payroll Taxes</t>
  </si>
  <si>
    <t>6030-GN-10</t>
  </si>
  <si>
    <t>Employer Benefits Expense</t>
  </si>
  <si>
    <t>6050-GN-10</t>
  </si>
  <si>
    <t>Auto Expense/General/Adm</t>
  </si>
  <si>
    <t>6060-GN-10</t>
  </si>
  <si>
    <t>Bank Fees</t>
  </si>
  <si>
    <t>6070-GN-10</t>
  </si>
  <si>
    <t>Conferences/General/Admin</t>
  </si>
  <si>
    <t>6080-GN-10</t>
  </si>
  <si>
    <t>Computer Expense</t>
  </si>
  <si>
    <t>6090-GN-10</t>
  </si>
  <si>
    <t>Depreciation Expense</t>
  </si>
  <si>
    <t>6100-GN-10</t>
  </si>
  <si>
    <t>Dues/General/Admin</t>
  </si>
  <si>
    <t>6120-GN-10</t>
  </si>
  <si>
    <t>Insurance Exp/General Admin</t>
  </si>
  <si>
    <t>6130-GN-10</t>
  </si>
  <si>
    <t>Legal &amp; Professional/General</t>
  </si>
  <si>
    <t>6150-GN-10</t>
  </si>
  <si>
    <t>Maintenance/General</t>
  </si>
  <si>
    <t>6160-GN-10</t>
  </si>
  <si>
    <t>Meals &amp; Entertainment/Gen/Adm</t>
  </si>
  <si>
    <t>6170-GN-10</t>
  </si>
  <si>
    <t>Postage/General/Admin</t>
  </si>
  <si>
    <t>6190-GN-10</t>
  </si>
  <si>
    <t>Subscriptions/General</t>
  </si>
  <si>
    <t>6200-GN-10</t>
  </si>
  <si>
    <t>Supplies/General/Admin</t>
  </si>
  <si>
    <t>6210-GN-10</t>
  </si>
  <si>
    <t>Telephone/General/Admin</t>
  </si>
  <si>
    <t>6220-GN-10</t>
  </si>
  <si>
    <t>Travel Exp/General</t>
  </si>
  <si>
    <t>6230-GN-10</t>
  </si>
  <si>
    <t>Utilities/General/Admin</t>
  </si>
  <si>
    <t>6240-GN-10</t>
  </si>
  <si>
    <t>Value/Split-Interest Annuity</t>
  </si>
  <si>
    <t>6500-GN-10</t>
  </si>
  <si>
    <t>Contract Labor Expense</t>
  </si>
  <si>
    <t>6600-GN-10</t>
  </si>
  <si>
    <t>Permanency Services Expense</t>
  </si>
  <si>
    <t>8200-GN-10</t>
  </si>
  <si>
    <t>Investment Fees/Gen/Admin</t>
  </si>
  <si>
    <t>8300-GN-10</t>
  </si>
  <si>
    <t>Foreign Tax (Investments)</t>
  </si>
  <si>
    <t>AGAPE</t>
  </si>
  <si>
    <t>General Operating Budget</t>
  </si>
  <si>
    <t>10-31-05 Actual</t>
  </si>
  <si>
    <t>12-31-05 P</t>
  </si>
  <si>
    <t>Abstinence Budget</t>
  </si>
  <si>
    <t>Adoption Budget</t>
  </si>
  <si>
    <t>Counseling Budget</t>
  </si>
  <si>
    <t>Development Budget</t>
  </si>
  <si>
    <t>Foster Care Budget</t>
  </si>
  <si>
    <t>Overall Budget</t>
  </si>
  <si>
    <t>Actual</t>
  </si>
  <si>
    <t>Projected</t>
  </si>
  <si>
    <t>Budget</t>
  </si>
  <si>
    <t>Projectet</t>
  </si>
  <si>
    <t>both state &amp; non state</t>
  </si>
  <si>
    <t>Name</t>
  </si>
  <si>
    <t>% Increase</t>
  </si>
  <si>
    <t>Counselor's Salaries</t>
  </si>
  <si>
    <t>Salary</t>
  </si>
  <si>
    <t>Increase</t>
  </si>
  <si>
    <t>Lezlie Owsley</t>
  </si>
  <si>
    <t>Per TC</t>
  </si>
  <si>
    <t>$</t>
  </si>
  <si>
    <t>Plus 1%</t>
  </si>
  <si>
    <t>Pat Carmody</t>
  </si>
  <si>
    <t>Diana Crawford</t>
  </si>
  <si>
    <t>Jennifer Couch</t>
  </si>
  <si>
    <t>Tim Grimes</t>
  </si>
  <si>
    <t>Jeremy Johnson</t>
  </si>
  <si>
    <t>Pat Wise</t>
  </si>
  <si>
    <t>Jim Frost</t>
  </si>
  <si>
    <t>Paula Wiemers</t>
  </si>
  <si>
    <t>Stan Clark</t>
  </si>
  <si>
    <t>Terry Casey</t>
  </si>
  <si>
    <t>3% Sal Inc</t>
  </si>
  <si>
    <t>4% Sal Inc</t>
  </si>
  <si>
    <t>3% Inc</t>
  </si>
  <si>
    <t>4% Inc</t>
  </si>
  <si>
    <t>Development Salaries</t>
  </si>
  <si>
    <t>Art Woods</t>
  </si>
  <si>
    <t>General Salaries</t>
  </si>
  <si>
    <t>Chris Burton</t>
  </si>
  <si>
    <t>Lynne Daniel</t>
  </si>
  <si>
    <t>Jean Moore</t>
  </si>
  <si>
    <t>Vickie Nicholson</t>
  </si>
  <si>
    <t>Lori Crawford</t>
  </si>
  <si>
    <t>Tom Burton</t>
  </si>
  <si>
    <t>Adoption Salaries</t>
  </si>
  <si>
    <t>Jenifer Evans</t>
  </si>
  <si>
    <t>Foster Care Salaries</t>
  </si>
  <si>
    <t>Barry Pike</t>
  </si>
  <si>
    <t>Jeff Fox</t>
  </si>
  <si>
    <t>Mary Corwin</t>
  </si>
  <si>
    <t>Rachelle Mountjoy</t>
  </si>
  <si>
    <t>Lovette Gaston</t>
  </si>
  <si>
    <t>Alisa Pearson</t>
  </si>
  <si>
    <t>Kim Hyde</t>
  </si>
  <si>
    <t>Judy Rister</t>
  </si>
  <si>
    <t>JoAnne McNamara</t>
  </si>
  <si>
    <t xml:space="preserve">New </t>
  </si>
  <si>
    <t>403 (b)</t>
  </si>
  <si>
    <t>Social Services Professional Fees</t>
  </si>
  <si>
    <t>Conferences</t>
  </si>
  <si>
    <t>6070</t>
  </si>
  <si>
    <t>6130</t>
  </si>
  <si>
    <t>Legal &amp; Professional</t>
  </si>
  <si>
    <t>6170</t>
  </si>
  <si>
    <t>Postage</t>
  </si>
  <si>
    <t>6200</t>
  </si>
  <si>
    <t>Supplies</t>
  </si>
  <si>
    <t>6210</t>
  </si>
  <si>
    <t>Telephone</t>
  </si>
  <si>
    <t>Travel Exp</t>
  </si>
  <si>
    <t>6220</t>
  </si>
  <si>
    <t>6230</t>
  </si>
  <si>
    <t>Utilities</t>
  </si>
  <si>
    <t>Expense</t>
  </si>
  <si>
    <t>General</t>
  </si>
  <si>
    <t>Counseling</t>
  </si>
  <si>
    <t>Development</t>
  </si>
  <si>
    <t>Foster Care</t>
  </si>
  <si>
    <t>Adoption</t>
  </si>
  <si>
    <t>Postage $</t>
  </si>
  <si>
    <t>Postage %</t>
  </si>
  <si>
    <t>Postage Budget</t>
  </si>
  <si>
    <t>Telephone $</t>
  </si>
  <si>
    <t>Telephone %</t>
  </si>
  <si>
    <t>Telephone Budget</t>
  </si>
  <si>
    <t>Conferences $</t>
  </si>
  <si>
    <t>Conferences %</t>
  </si>
  <si>
    <t>Conferences Budget</t>
  </si>
  <si>
    <t>Travel $</t>
  </si>
  <si>
    <t>Travel %</t>
  </si>
  <si>
    <t>Travel Budget</t>
  </si>
  <si>
    <t>Legal &amp; Prof $</t>
  </si>
  <si>
    <t>Legal &amp; Prof %</t>
  </si>
  <si>
    <t>Legal &amp; Prof Budget</t>
  </si>
  <si>
    <t>Supplies $</t>
  </si>
  <si>
    <t>Supplies %</t>
  </si>
  <si>
    <t>Supplies Budget</t>
  </si>
  <si>
    <t>6100/6190</t>
  </si>
  <si>
    <t>Dues/Subscriptions</t>
  </si>
  <si>
    <t>Dues &amp; Subscriptions $</t>
  </si>
  <si>
    <t>Dues &amp; Subscriptions %</t>
  </si>
  <si>
    <t>Dues &amp; Subs Budget</t>
  </si>
  <si>
    <t>Association for Guidance, Aid, Placement and Empathy (AGAPE)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</si>
</sst>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0.0%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43" fontId="2" fillId="0" borderId="0" xfId="15" applyFont="1" applyAlignment="1">
      <alignment/>
    </xf>
    <xf numFmtId="43" fontId="2" fillId="0" borderId="5" xfId="15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43" fontId="2" fillId="0" borderId="0" xfId="15" applyFont="1" applyAlignment="1">
      <alignment horizontal="center"/>
    </xf>
    <xf numFmtId="43" fontId="1" fillId="0" borderId="5" xfId="15" applyFont="1" applyBorder="1" applyAlignment="1">
      <alignment horizontal="right"/>
    </xf>
    <xf numFmtId="0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3" fontId="2" fillId="0" borderId="7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43" fontId="0" fillId="0" borderId="0" xfId="15" applyAlignment="1">
      <alignment/>
    </xf>
    <xf numFmtId="9" fontId="0" fillId="0" borderId="0" xfId="21" applyAlignment="1">
      <alignment/>
    </xf>
    <xf numFmtId="9" fontId="5" fillId="0" borderId="0" xfId="21" applyFont="1" applyAlignment="1">
      <alignment/>
    </xf>
    <xf numFmtId="9" fontId="5" fillId="0" borderId="0" xfId="21" applyFont="1" applyAlignment="1">
      <alignment horizontal="center"/>
    </xf>
    <xf numFmtId="9" fontId="2" fillId="0" borderId="0" xfId="15" applyNumberFormat="1" applyFont="1" applyAlignment="1">
      <alignment/>
    </xf>
    <xf numFmtId="9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" fillId="0" borderId="0" xfId="15" applyFont="1" applyBorder="1" applyAlignment="1">
      <alignment/>
    </xf>
    <xf numFmtId="43" fontId="2" fillId="0" borderId="0" xfId="0" applyNumberFormat="1" applyFont="1" applyFill="1" applyAlignment="1">
      <alignment/>
    </xf>
    <xf numFmtId="43" fontId="2" fillId="0" borderId="0" xfId="15" applyFont="1" applyFill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workbookViewId="0" topLeftCell="B10">
      <selection activeCell="D43" sqref="D43"/>
    </sheetView>
  </sheetViews>
  <sheetFormatPr defaultColWidth="9.140625" defaultRowHeight="12.75"/>
  <cols>
    <col min="1" max="1" width="0" style="9" hidden="1" customWidth="1"/>
    <col min="2" max="2" width="26.57421875" style="9" bestFit="1" customWidth="1"/>
    <col min="3" max="3" width="11.7109375" style="9" hidden="1" customWidth="1"/>
    <col min="4" max="4" width="16.00390625" style="9" customWidth="1"/>
    <col min="5" max="5" width="11.140625" style="9" hidden="1" customWidth="1"/>
    <col min="6" max="16384" width="9.140625" style="9" customWidth="1"/>
  </cols>
  <sheetData>
    <row r="1" ht="12.75">
      <c r="B1" s="25" t="s">
        <v>331</v>
      </c>
    </row>
    <row r="2" ht="12.75">
      <c r="B2" s="25" t="s">
        <v>0</v>
      </c>
    </row>
    <row r="3" ht="12.75">
      <c r="B3" s="25" t="s">
        <v>235</v>
      </c>
    </row>
    <row r="4" spans="3:4" ht="12.75">
      <c r="C4" s="20" t="s">
        <v>262</v>
      </c>
      <c r="D4" s="20" t="s">
        <v>263</v>
      </c>
    </row>
    <row r="5" spans="1:4" ht="12.75" customHeight="1">
      <c r="A5" s="25"/>
      <c r="B5" s="25"/>
      <c r="C5" s="26">
        <v>2006</v>
      </c>
      <c r="D5" s="26">
        <v>2006</v>
      </c>
    </row>
    <row r="6" spans="1:4" ht="21.75" customHeight="1" hidden="1">
      <c r="A6" s="27" t="s">
        <v>148</v>
      </c>
      <c r="B6" s="28" t="s">
        <v>148</v>
      </c>
      <c r="C6" s="26"/>
      <c r="D6" s="26"/>
    </row>
    <row r="7" spans="1:4" ht="12.75">
      <c r="A7" s="29"/>
      <c r="B7" s="30" t="s">
        <v>2</v>
      </c>
      <c r="C7" s="26" t="s">
        <v>238</v>
      </c>
      <c r="D7" s="26" t="s">
        <v>238</v>
      </c>
    </row>
    <row r="8" spans="1:4" ht="12.75">
      <c r="A8" s="4" t="s">
        <v>154</v>
      </c>
      <c r="B8" s="4" t="s">
        <v>155</v>
      </c>
      <c r="C8" s="44">
        <f>+General!J7</f>
        <v>370000</v>
      </c>
      <c r="D8" s="18">
        <f>+General!K7</f>
        <v>370000</v>
      </c>
    </row>
    <row r="9" spans="1:4" ht="12.75">
      <c r="A9" s="4" t="s">
        <v>156</v>
      </c>
      <c r="B9" s="4" t="s">
        <v>157</v>
      </c>
      <c r="C9" s="44">
        <f>+General!J8</f>
        <v>260000</v>
      </c>
      <c r="D9" s="18">
        <f>+General!K8</f>
        <v>260000</v>
      </c>
    </row>
    <row r="10" spans="1:4" ht="12.75">
      <c r="A10" s="4" t="s">
        <v>73</v>
      </c>
      <c r="B10" s="4" t="s">
        <v>74</v>
      </c>
      <c r="C10" s="44">
        <f>+Development!F5</f>
        <v>150000</v>
      </c>
      <c r="D10" s="18">
        <f>+Development!G5</f>
        <v>150000</v>
      </c>
    </row>
    <row r="11" spans="1:4" ht="12.75">
      <c r="A11" s="4" t="s">
        <v>158</v>
      </c>
      <c r="B11" s="4" t="s">
        <v>159</v>
      </c>
      <c r="C11" s="44">
        <f>+General!J9</f>
        <v>25000</v>
      </c>
      <c r="D11" s="18">
        <f>+General!K9</f>
        <v>25000</v>
      </c>
    </row>
    <row r="12" spans="1:4" ht="12.75">
      <c r="A12" s="4" t="s">
        <v>160</v>
      </c>
      <c r="B12" s="4" t="s">
        <v>161</v>
      </c>
      <c r="C12" s="44">
        <f>+General!J10</f>
        <v>275000</v>
      </c>
      <c r="D12" s="18">
        <f>+General!K10</f>
        <v>275000</v>
      </c>
    </row>
    <row r="13" spans="1:4" ht="12.75">
      <c r="A13" s="4" t="s">
        <v>162</v>
      </c>
      <c r="B13" s="4" t="s">
        <v>163</v>
      </c>
      <c r="C13" s="44">
        <f>+General!J11</f>
        <v>300000</v>
      </c>
      <c r="D13" s="18">
        <f>+General!K11</f>
        <v>300000</v>
      </c>
    </row>
    <row r="14" spans="1:4" ht="12.75">
      <c r="A14" s="4" t="s">
        <v>164</v>
      </c>
      <c r="B14" s="4" t="s">
        <v>165</v>
      </c>
      <c r="C14" s="44">
        <f>+General!J12</f>
        <v>0</v>
      </c>
      <c r="D14" s="18">
        <f>+General!K12</f>
        <v>0</v>
      </c>
    </row>
    <row r="15" spans="1:4" ht="12.75">
      <c r="A15" s="4" t="s">
        <v>166</v>
      </c>
      <c r="B15" s="4" t="s">
        <v>167</v>
      </c>
      <c r="C15" s="44">
        <f>+General!J13</f>
        <v>0</v>
      </c>
      <c r="D15" s="18">
        <f>+General!K13</f>
        <v>0</v>
      </c>
    </row>
    <row r="16" spans="1:4" ht="12.75">
      <c r="A16" s="4" t="s">
        <v>168</v>
      </c>
      <c r="B16" s="4" t="s">
        <v>169</v>
      </c>
      <c r="C16" s="44">
        <f>+General!J14</f>
        <v>125015.86</v>
      </c>
      <c r="D16" s="18">
        <f>+General!K14</f>
        <v>146882.63</v>
      </c>
    </row>
    <row r="17" spans="1:4" ht="12.75">
      <c r="A17" s="4" t="s">
        <v>170</v>
      </c>
      <c r="B17" s="4" t="s">
        <v>171</v>
      </c>
      <c r="C17" s="44">
        <f>+General!J15</f>
        <v>0</v>
      </c>
      <c r="D17" s="18">
        <f>+General!K15</f>
        <v>0</v>
      </c>
    </row>
    <row r="18" spans="1:4" ht="12.75">
      <c r="A18" s="4" t="s">
        <v>172</v>
      </c>
      <c r="B18" s="4" t="s">
        <v>173</v>
      </c>
      <c r="C18" s="44">
        <f>+General!J16</f>
        <v>0</v>
      </c>
      <c r="D18" s="18">
        <f>+General!K16</f>
        <v>0</v>
      </c>
    </row>
    <row r="19" spans="1:4" ht="12.75">
      <c r="A19" s="4" t="s">
        <v>174</v>
      </c>
      <c r="B19" s="4" t="s">
        <v>175</v>
      </c>
      <c r="C19" s="44">
        <f>+General!J17</f>
        <v>0</v>
      </c>
      <c r="D19" s="18">
        <f>+General!K17</f>
        <v>0</v>
      </c>
    </row>
    <row r="20" spans="1:4" ht="12.75">
      <c r="A20" s="4" t="s">
        <v>176</v>
      </c>
      <c r="B20" s="4" t="s">
        <v>177</v>
      </c>
      <c r="C20" s="44">
        <f>+General!J18</f>
        <v>0</v>
      </c>
      <c r="D20" s="18">
        <f>+General!K18</f>
        <v>0</v>
      </c>
    </row>
    <row r="21" spans="1:4" ht="12.75">
      <c r="A21" s="4" t="s">
        <v>3</v>
      </c>
      <c r="B21" s="4" t="s">
        <v>4</v>
      </c>
      <c r="C21" s="44">
        <f>+Abstinence!F7</f>
        <v>1000</v>
      </c>
      <c r="D21" s="18">
        <f>+Abstinence!G7</f>
        <v>1000</v>
      </c>
    </row>
    <row r="22" spans="1:4" ht="12.75">
      <c r="A22" s="4" t="s">
        <v>5</v>
      </c>
      <c r="B22" s="4" t="s">
        <v>6</v>
      </c>
      <c r="C22" s="44">
        <f>+Abstinence!F8</f>
        <v>1000</v>
      </c>
      <c r="D22" s="18">
        <f>+Abstinence!G8</f>
        <v>1000</v>
      </c>
    </row>
    <row r="23" spans="1:4" ht="12.75">
      <c r="A23" s="4" t="s">
        <v>16</v>
      </c>
      <c r="B23" s="4" t="s">
        <v>17</v>
      </c>
      <c r="C23" s="44">
        <f>+Adoption!F5</f>
        <v>26400</v>
      </c>
      <c r="D23" s="18">
        <f>+Adoption!G5</f>
        <v>26400</v>
      </c>
    </row>
    <row r="24" spans="1:4" ht="12.75">
      <c r="A24" s="4" t="s">
        <v>18</v>
      </c>
      <c r="B24" s="4" t="s">
        <v>19</v>
      </c>
      <c r="C24" s="44">
        <f>+Adoption!F6</f>
        <v>83600</v>
      </c>
      <c r="D24" s="18">
        <f>+Adoption!G6</f>
        <v>83600</v>
      </c>
    </row>
    <row r="25" spans="1:4" ht="12.75">
      <c r="A25" s="4" t="s">
        <v>48</v>
      </c>
      <c r="B25" s="4" t="s">
        <v>49</v>
      </c>
      <c r="C25" s="44">
        <f>+Counseling!F5</f>
        <v>390000</v>
      </c>
      <c r="D25" s="18">
        <f>+Counseling!G5</f>
        <v>390000</v>
      </c>
    </row>
    <row r="26" spans="1:4" ht="12.75">
      <c r="A26" s="4" t="s">
        <v>50</v>
      </c>
      <c r="B26" s="4" t="s">
        <v>51</v>
      </c>
      <c r="C26" s="44">
        <f>+Counseling!F6</f>
        <v>260000</v>
      </c>
      <c r="D26" s="18">
        <f>+Counseling!G6</f>
        <v>260000</v>
      </c>
    </row>
    <row r="27" spans="1:4" ht="12.75">
      <c r="A27" s="4" t="s">
        <v>75</v>
      </c>
      <c r="B27" s="4" t="s">
        <v>76</v>
      </c>
      <c r="C27" s="45">
        <f>+Development!F6</f>
        <v>35000</v>
      </c>
      <c r="D27" s="14">
        <f>+Development!G6</f>
        <v>35000</v>
      </c>
    </row>
    <row r="28" spans="1:4" ht="12.75" hidden="1">
      <c r="A28" s="4" t="s">
        <v>77</v>
      </c>
      <c r="B28" s="4" t="s">
        <v>78</v>
      </c>
      <c r="C28" s="14">
        <f>+Development!F7</f>
        <v>0</v>
      </c>
      <c r="D28" s="14">
        <f>+Development!G7</f>
        <v>0</v>
      </c>
    </row>
    <row r="29" spans="1:4" ht="12.75">
      <c r="A29" s="4" t="s">
        <v>79</v>
      </c>
      <c r="B29" s="4" t="s">
        <v>80</v>
      </c>
      <c r="C29" s="14">
        <f>+Development!F8</f>
        <v>150000</v>
      </c>
      <c r="D29" s="14">
        <f>+Development!G8</f>
        <v>150000</v>
      </c>
    </row>
    <row r="30" spans="1:4" ht="12.75">
      <c r="A30" s="4" t="s">
        <v>109</v>
      </c>
      <c r="B30" s="4" t="s">
        <v>110</v>
      </c>
      <c r="C30" s="14">
        <f>+'Foster Care'!F5</f>
        <v>80000</v>
      </c>
      <c r="D30" s="14">
        <f>+'Foster Care'!G5</f>
        <v>80000</v>
      </c>
    </row>
    <row r="31" spans="1:4" ht="12.75" hidden="1">
      <c r="A31" s="4" t="s">
        <v>111</v>
      </c>
      <c r="B31" s="4" t="s">
        <v>112</v>
      </c>
      <c r="C31" s="14">
        <f>+'Foster Care'!F6</f>
        <v>0</v>
      </c>
      <c r="D31" s="14">
        <f>+'Foster Care'!G6</f>
        <v>0</v>
      </c>
    </row>
    <row r="32" spans="1:4" ht="12.75" hidden="1">
      <c r="A32" s="4" t="s">
        <v>113</v>
      </c>
      <c r="B32" s="4" t="s">
        <v>114</v>
      </c>
      <c r="C32" s="14">
        <f>+'Foster Care'!F7</f>
        <v>0</v>
      </c>
      <c r="D32" s="14">
        <f>+'Foster Care'!G7</f>
        <v>0</v>
      </c>
    </row>
    <row r="33" spans="1:4" ht="12.75">
      <c r="A33" s="4" t="s">
        <v>115</v>
      </c>
      <c r="B33" s="4" t="s">
        <v>287</v>
      </c>
      <c r="C33" s="14">
        <f>+'Foster Care'!F8</f>
        <v>75000</v>
      </c>
      <c r="D33" s="14">
        <f>+'Foster Care'!G8</f>
        <v>75000</v>
      </c>
    </row>
    <row r="35" spans="2:4" ht="12.75">
      <c r="B35" s="9" t="s">
        <v>8</v>
      </c>
      <c r="C35" s="31">
        <f>SUM(C8:C34)</f>
        <v>2607015.8600000003</v>
      </c>
      <c r="D35" s="31">
        <f>SUM(D8:D34)</f>
        <v>2628882.63</v>
      </c>
    </row>
    <row r="37" ht="12.75">
      <c r="B37" s="25" t="s">
        <v>9</v>
      </c>
    </row>
    <row r="38" spans="1:4" ht="12.75">
      <c r="A38" s="4" t="s">
        <v>178</v>
      </c>
      <c r="B38" s="4" t="s">
        <v>179</v>
      </c>
      <c r="C38" s="18">
        <f>+General!J24</f>
        <v>353743.92480000004</v>
      </c>
      <c r="D38" s="18">
        <f>+General!K24</f>
        <v>357551.9776</v>
      </c>
    </row>
    <row r="39" spans="1:4" ht="12.75">
      <c r="A39" s="4" t="s">
        <v>20</v>
      </c>
      <c r="B39" s="4" t="s">
        <v>21</v>
      </c>
      <c r="C39" s="18">
        <f>+Adoption!F12</f>
        <v>137125.44919999997</v>
      </c>
      <c r="D39" s="18">
        <f>+Adoption!G12</f>
        <v>138327.42560000002</v>
      </c>
    </row>
    <row r="40" spans="1:4" ht="12.75">
      <c r="A40" s="4" t="s">
        <v>52</v>
      </c>
      <c r="B40" s="4" t="s">
        <v>53</v>
      </c>
      <c r="C40" s="18">
        <f>+Counseling!F12</f>
        <v>530738.7428</v>
      </c>
      <c r="D40" s="18">
        <f>+Counseling!G12</f>
        <v>535363.4723</v>
      </c>
    </row>
    <row r="41" spans="1:4" ht="12.75">
      <c r="A41" s="4" t="s">
        <v>81</v>
      </c>
      <c r="B41" s="4" t="s">
        <v>82</v>
      </c>
      <c r="C41" s="18">
        <f>+Development!F14</f>
        <v>86277.744</v>
      </c>
      <c r="D41" s="18">
        <f>+Development!G14</f>
        <v>87115.392</v>
      </c>
    </row>
    <row r="42" spans="1:5" ht="12.75">
      <c r="A42" s="4" t="s">
        <v>116</v>
      </c>
      <c r="B42" s="4" t="s">
        <v>117</v>
      </c>
      <c r="C42" s="18">
        <f>+'Foster Care'!F14</f>
        <v>155450.0292</v>
      </c>
      <c r="D42" s="18">
        <f>+'Foster Care'!G14</f>
        <v>156957.82559999998</v>
      </c>
      <c r="E42" s="18">
        <f>SUM(D38:D42)</f>
        <v>1275316.0931000002</v>
      </c>
    </row>
    <row r="43" spans="1:5" ht="12.75">
      <c r="A43" s="4" t="s">
        <v>180</v>
      </c>
      <c r="B43" s="4" t="s">
        <v>181</v>
      </c>
      <c r="C43" s="18">
        <f>+General!J25</f>
        <v>95251.77895114558</v>
      </c>
      <c r="D43" s="18">
        <f>+General!K25</f>
        <v>96037</v>
      </c>
      <c r="E43" s="47">
        <f>+D43/E42</f>
        <v>0.07530446806058577</v>
      </c>
    </row>
    <row r="44" spans="1:5" ht="12.75">
      <c r="A44" s="4" t="s">
        <v>182</v>
      </c>
      <c r="B44" s="4" t="s">
        <v>183</v>
      </c>
      <c r="C44" s="18">
        <f>+General!J26</f>
        <v>204428.18885688172</v>
      </c>
      <c r="D44" s="18">
        <f>+General!K26</f>
        <v>212781</v>
      </c>
      <c r="E44" s="46">
        <f>+D44/E42</f>
        <v>0.16684569508001607</v>
      </c>
    </row>
    <row r="45" spans="1:4" ht="12.75">
      <c r="A45" s="4" t="s">
        <v>186</v>
      </c>
      <c r="B45" s="4" t="s">
        <v>187</v>
      </c>
      <c r="C45" s="18">
        <f>+General!J28</f>
        <v>3500</v>
      </c>
      <c r="D45" s="18">
        <f>+General!K28</f>
        <v>3500</v>
      </c>
    </row>
    <row r="46" spans="1:4" ht="12.75">
      <c r="A46" s="4" t="s">
        <v>289</v>
      </c>
      <c r="B46" s="4" t="s">
        <v>288</v>
      </c>
      <c r="C46" s="18">
        <f>+General!J29+Adoption!F14+Counseling!F13+Development!F17+'Foster Care'!F17</f>
        <v>10000</v>
      </c>
      <c r="D46" s="18">
        <f>+General!K29+Adoption!G14+Counseling!G13+Development!G17+'Foster Care'!G17</f>
        <v>10000</v>
      </c>
    </row>
    <row r="47" spans="1:4" ht="12.75">
      <c r="A47" s="4" t="s">
        <v>190</v>
      </c>
      <c r="B47" s="4" t="s">
        <v>191</v>
      </c>
      <c r="C47" s="18">
        <f>+General!J30</f>
        <v>10000</v>
      </c>
      <c r="D47" s="18">
        <f>+General!K30</f>
        <v>10000</v>
      </c>
    </row>
    <row r="48" spans="1:4" ht="12.75">
      <c r="A48" s="4" t="s">
        <v>192</v>
      </c>
      <c r="B48" s="4" t="s">
        <v>193</v>
      </c>
      <c r="C48" s="18">
        <f>+General!J31</f>
        <v>50000</v>
      </c>
      <c r="D48" s="18">
        <f>+General!K31</f>
        <v>50000</v>
      </c>
    </row>
    <row r="49" spans="1:4" ht="12.75">
      <c r="A49" s="4" t="s">
        <v>326</v>
      </c>
      <c r="B49" s="4" t="s">
        <v>327</v>
      </c>
      <c r="C49" s="18">
        <f>+General!J32+Adoption!F15+Counseling!F14+Development!F18+'Foster Care'!F18</f>
        <v>6999.999999999999</v>
      </c>
      <c r="D49" s="18">
        <f>+General!K32+Adoption!G15+Counseling!G14+Development!G18+'Foster Care'!G18</f>
        <v>6999.999999999999</v>
      </c>
    </row>
    <row r="50" spans="1:4" ht="12.75">
      <c r="A50" s="4" t="s">
        <v>196</v>
      </c>
      <c r="B50" s="4" t="s">
        <v>197</v>
      </c>
      <c r="C50" s="18">
        <f>+General!J33</f>
        <v>75000</v>
      </c>
      <c r="D50" s="18">
        <f>+General!K33</f>
        <v>75000</v>
      </c>
    </row>
    <row r="51" spans="1:4" ht="12.75">
      <c r="A51" s="4" t="s">
        <v>290</v>
      </c>
      <c r="B51" s="4" t="s">
        <v>291</v>
      </c>
      <c r="C51" s="18">
        <f>+General!J34+Adoption!F16+Counseling!F15+Development!F20+'Foster Care'!F19</f>
        <v>95000</v>
      </c>
      <c r="D51" s="18">
        <f>+General!K34+Adoption!G16+Counseling!G15+Development!G20+'Foster Care'!G19</f>
        <v>95000</v>
      </c>
    </row>
    <row r="52" spans="1:4" ht="12.75">
      <c r="A52" s="4" t="s">
        <v>200</v>
      </c>
      <c r="B52" s="4" t="s">
        <v>201</v>
      </c>
      <c r="C52" s="18">
        <f>+General!J35</f>
        <v>20000</v>
      </c>
      <c r="D52" s="18">
        <f>+General!K35</f>
        <v>20000</v>
      </c>
    </row>
    <row r="53" spans="1:4" ht="12.75">
      <c r="A53" s="4" t="s">
        <v>292</v>
      </c>
      <c r="B53" s="4" t="s">
        <v>293</v>
      </c>
      <c r="C53" s="18">
        <f>+General!J37+Adoption!F18+Development!F23+'Foster Care'!F21</f>
        <v>22000</v>
      </c>
      <c r="D53" s="18">
        <f>+General!K37+Adoption!G18+Development!G23+'Foster Care'!G21</f>
        <v>22000</v>
      </c>
    </row>
    <row r="54" spans="1:4" ht="12.75">
      <c r="A54" s="4" t="s">
        <v>294</v>
      </c>
      <c r="B54" s="4" t="s">
        <v>295</v>
      </c>
      <c r="C54" s="18">
        <f>+General!J39+Adoption!F20+Counseling!F19+Development!F25+'Foster Care'!F23</f>
        <v>20999.999999999996</v>
      </c>
      <c r="D54" s="18">
        <f>+General!K39+Adoption!G20+Counseling!G19+Development!G25+'Foster Care'!G23</f>
        <v>20999.999999999996</v>
      </c>
    </row>
    <row r="55" spans="1:4" ht="12.75">
      <c r="A55" s="4" t="s">
        <v>296</v>
      </c>
      <c r="B55" s="4" t="s">
        <v>297</v>
      </c>
      <c r="C55" s="18">
        <f>+General!J40+Adoption!F21+Counseling!F20+Development!F26+'Foster Care'!F24</f>
        <v>17000</v>
      </c>
      <c r="D55" s="18">
        <f>+General!K40+Adoption!G21+Counseling!G20+Development!G26+'Foster Care'!G24</f>
        <v>17000</v>
      </c>
    </row>
    <row r="56" spans="1:4" ht="12.75">
      <c r="A56" s="4" t="s">
        <v>299</v>
      </c>
      <c r="B56" s="4" t="s">
        <v>298</v>
      </c>
      <c r="C56" s="18">
        <f>+General!J41+Adoption!F22+Counseling!F21+Development!F27+'Foster Care'!F25</f>
        <v>51000</v>
      </c>
      <c r="D56" s="18">
        <f>+General!K41+Adoption!G22+Counseling!G21+Development!G27+'Foster Care'!G25</f>
        <v>51000</v>
      </c>
    </row>
    <row r="57" spans="1:4" ht="12.75">
      <c r="A57" s="4" t="s">
        <v>300</v>
      </c>
      <c r="B57" s="4" t="s">
        <v>301</v>
      </c>
      <c r="C57" s="18">
        <f>+General!J42</f>
        <v>16000</v>
      </c>
      <c r="D57" s="18">
        <f>+General!K42</f>
        <v>16000</v>
      </c>
    </row>
    <row r="58" spans="1:4" ht="12.75">
      <c r="A58" s="4" t="s">
        <v>216</v>
      </c>
      <c r="B58" s="4" t="s">
        <v>217</v>
      </c>
      <c r="C58" s="18">
        <f>+General!J43</f>
        <v>3000</v>
      </c>
      <c r="D58" s="18">
        <f>+General!K43</f>
        <v>3000</v>
      </c>
    </row>
    <row r="59" spans="1:4" ht="12.75">
      <c r="A59" s="4" t="s">
        <v>218</v>
      </c>
      <c r="B59" s="4" t="s">
        <v>219</v>
      </c>
      <c r="C59" s="18">
        <f>+General!J44</f>
        <v>3500</v>
      </c>
      <c r="D59" s="18">
        <f>+General!K44</f>
        <v>3500</v>
      </c>
    </row>
    <row r="60" spans="1:4" ht="12.75">
      <c r="A60" s="4" t="s">
        <v>220</v>
      </c>
      <c r="B60" s="4" t="s">
        <v>221</v>
      </c>
      <c r="C60" s="18">
        <f>+General!J45</f>
        <v>125000</v>
      </c>
      <c r="D60" s="18">
        <f>+General!K45</f>
        <v>125000</v>
      </c>
    </row>
    <row r="61" spans="1:4" ht="12.75">
      <c r="A61" s="4" t="s">
        <v>222</v>
      </c>
      <c r="B61" s="4" t="s">
        <v>223</v>
      </c>
      <c r="C61" s="18">
        <f>+General!J46</f>
        <v>0</v>
      </c>
      <c r="D61" s="18">
        <f>+General!K46</f>
        <v>0</v>
      </c>
    </row>
    <row r="62" spans="1:4" ht="12.75">
      <c r="A62" s="4" t="s">
        <v>224</v>
      </c>
      <c r="B62" s="4" t="s">
        <v>225</v>
      </c>
      <c r="C62" s="18">
        <f>+General!J47</f>
        <v>0</v>
      </c>
      <c r="D62" s="18">
        <f>+General!K47</f>
        <v>0</v>
      </c>
    </row>
    <row r="63" spans="1:4" ht="12.75">
      <c r="A63" s="4" t="s">
        <v>10</v>
      </c>
      <c r="B63" s="4" t="s">
        <v>11</v>
      </c>
      <c r="C63" s="18">
        <f>+Abstinence!F14</f>
        <v>1000</v>
      </c>
      <c r="D63" s="18">
        <f>+Abstinence!G14</f>
        <v>1000</v>
      </c>
    </row>
    <row r="64" spans="1:4" ht="12.75">
      <c r="A64" s="4" t="s">
        <v>12</v>
      </c>
      <c r="B64" s="4" t="s">
        <v>13</v>
      </c>
      <c r="C64" s="18">
        <f>+Abstinence!F15</f>
        <v>1000</v>
      </c>
      <c r="D64" s="18">
        <f>+Abstinence!G15</f>
        <v>1000</v>
      </c>
    </row>
    <row r="65" spans="1:4" ht="12.75" hidden="1">
      <c r="A65" s="4" t="s">
        <v>42</v>
      </c>
      <c r="B65" s="4" t="s">
        <v>43</v>
      </c>
      <c r="C65" s="18">
        <f>+Adoption!F23</f>
        <v>0</v>
      </c>
      <c r="D65" s="18">
        <f>+Adoption!G23</f>
        <v>0</v>
      </c>
    </row>
    <row r="66" spans="1:4" ht="12.75">
      <c r="A66" s="4" t="s">
        <v>44</v>
      </c>
      <c r="B66" s="4" t="s">
        <v>45</v>
      </c>
      <c r="C66" s="18">
        <f>+Adoption!F24</f>
        <v>3000</v>
      </c>
      <c r="D66" s="18">
        <f>+Adoption!G24</f>
        <v>3000</v>
      </c>
    </row>
    <row r="67" spans="1:4" ht="12.75">
      <c r="A67" s="4" t="s">
        <v>46</v>
      </c>
      <c r="B67" s="4" t="s">
        <v>47</v>
      </c>
      <c r="C67" s="18">
        <f>+Adoption!F25</f>
        <v>70000</v>
      </c>
      <c r="D67" s="18">
        <f>+Adoption!G25</f>
        <v>70000</v>
      </c>
    </row>
    <row r="68" spans="1:4" ht="12.75">
      <c r="A68" s="4" t="s">
        <v>62</v>
      </c>
      <c r="B68" s="4" t="s">
        <v>63</v>
      </c>
      <c r="C68" s="18">
        <f>+Counseling!F17</f>
        <v>120000</v>
      </c>
      <c r="D68" s="18">
        <f>+Counseling!G17</f>
        <v>120000</v>
      </c>
    </row>
    <row r="69" spans="1:4" ht="12.75">
      <c r="A69" s="4" t="s">
        <v>83</v>
      </c>
      <c r="B69" s="4" t="s">
        <v>84</v>
      </c>
      <c r="C69" s="18">
        <f>+Development!F15</f>
        <v>35000</v>
      </c>
      <c r="D69" s="18">
        <f>+Development!G15</f>
        <v>35000</v>
      </c>
    </row>
    <row r="70" spans="1:4" ht="12.75">
      <c r="A70" s="4" t="s">
        <v>91</v>
      </c>
      <c r="B70" s="4" t="s">
        <v>92</v>
      </c>
      <c r="C70" s="18">
        <f>+Development!F19</f>
        <v>50000</v>
      </c>
      <c r="D70" s="18">
        <f>+Development!G19</f>
        <v>50000</v>
      </c>
    </row>
    <row r="71" spans="1:4" ht="12.75">
      <c r="A71" s="4" t="s">
        <v>95</v>
      </c>
      <c r="B71" s="4" t="s">
        <v>96</v>
      </c>
      <c r="C71" s="18">
        <f>+Development!F21</f>
        <v>60000</v>
      </c>
      <c r="D71" s="18">
        <f>+Development!G21</f>
        <v>60000</v>
      </c>
    </row>
    <row r="72" spans="1:4" ht="12.75">
      <c r="A72" s="4" t="s">
        <v>140</v>
      </c>
      <c r="B72" s="4" t="s">
        <v>141</v>
      </c>
      <c r="C72" s="18">
        <f>+'Foster Care'!F26</f>
        <v>175000</v>
      </c>
      <c r="D72" s="18">
        <f>+'Foster Care'!G26</f>
        <v>175000</v>
      </c>
    </row>
    <row r="73" spans="1:4" ht="12.75" hidden="1">
      <c r="A73" s="4" t="s">
        <v>142</v>
      </c>
      <c r="B73" s="4" t="s">
        <v>143</v>
      </c>
      <c r="C73" s="18">
        <f>+'Foster Care'!F27</f>
        <v>0</v>
      </c>
      <c r="D73" s="18">
        <f>+'Foster Care'!G27</f>
        <v>0</v>
      </c>
    </row>
    <row r="74" spans="1:4" ht="12.75" hidden="1">
      <c r="A74" s="4" t="s">
        <v>144</v>
      </c>
      <c r="B74" s="4" t="s">
        <v>145</v>
      </c>
      <c r="C74" s="18">
        <f>+'Foster Care'!F28</f>
        <v>0</v>
      </c>
      <c r="D74" s="18">
        <f>+'Foster Care'!G28</f>
        <v>0</v>
      </c>
    </row>
    <row r="75" spans="1:4" ht="12.75" hidden="1">
      <c r="A75" s="4" t="s">
        <v>146</v>
      </c>
      <c r="B75" s="4" t="s">
        <v>147</v>
      </c>
      <c r="C75" s="18">
        <f>+'Foster Care'!F29</f>
        <v>0</v>
      </c>
      <c r="D75" s="18">
        <f>+'Foster Care'!G29</f>
        <v>0</v>
      </c>
    </row>
    <row r="77" spans="2:4" ht="12.75">
      <c r="B77" s="9" t="s">
        <v>14</v>
      </c>
      <c r="C77" s="31">
        <f>SUM(C38:C76)</f>
        <v>2607015.8578080274</v>
      </c>
      <c r="D77" s="31">
        <f>SUM(D38:D76)</f>
        <v>2628134.0931</v>
      </c>
    </row>
    <row r="79" spans="2:4" ht="13.5" thickBot="1">
      <c r="B79" s="9" t="s">
        <v>15</v>
      </c>
      <c r="C79" s="32">
        <f>+C35-C77</f>
        <v>0.0021919729188084602</v>
      </c>
      <c r="D79" s="32">
        <f>+D35-D77</f>
        <v>748.5368999997154</v>
      </c>
    </row>
    <row r="80" ht="13.5" thickTop="1"/>
  </sheetData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5"/>
    </sheetView>
  </sheetViews>
  <sheetFormatPr defaultColWidth="9.140625" defaultRowHeight="12.75"/>
  <cols>
    <col min="1" max="1" width="12.421875" style="0" customWidth="1"/>
    <col min="2" max="2" width="10.28125" style="0" bestFit="1" customWidth="1"/>
    <col min="5" max="5" width="10.28125" style="0" bestFit="1" customWidth="1"/>
    <col min="8" max="8" width="10.28125" style="0" bestFit="1" customWidth="1"/>
  </cols>
  <sheetData>
    <row r="1" spans="1:6" ht="12.75">
      <c r="A1" s="33" t="s">
        <v>264</v>
      </c>
      <c r="B1" s="33"/>
      <c r="C1" s="38"/>
      <c r="F1" s="37"/>
    </row>
    <row r="2" spans="3:6" ht="12.75">
      <c r="C2" s="37"/>
      <c r="F2" s="37"/>
    </row>
    <row r="3" spans="1:8" ht="12.75">
      <c r="A3" s="34"/>
      <c r="B3" s="34">
        <v>2005</v>
      </c>
      <c r="C3" s="39">
        <v>0.03</v>
      </c>
      <c r="D3" s="35" t="s">
        <v>248</v>
      </c>
      <c r="E3" s="34">
        <v>2006</v>
      </c>
      <c r="F3" s="39">
        <v>0.04</v>
      </c>
      <c r="G3" s="35" t="s">
        <v>248</v>
      </c>
      <c r="H3" s="34">
        <v>2006</v>
      </c>
    </row>
    <row r="4" spans="1:8" ht="12.75">
      <c r="A4" s="34" t="s">
        <v>241</v>
      </c>
      <c r="B4" s="34" t="s">
        <v>244</v>
      </c>
      <c r="C4" s="39" t="s">
        <v>245</v>
      </c>
      <c r="D4" s="34" t="s">
        <v>245</v>
      </c>
      <c r="E4" s="34" t="s">
        <v>244</v>
      </c>
      <c r="F4" s="39" t="s">
        <v>245</v>
      </c>
      <c r="G4" s="34" t="s">
        <v>245</v>
      </c>
      <c r="H4" s="34" t="s">
        <v>244</v>
      </c>
    </row>
    <row r="5" spans="1:8" ht="12.75">
      <c r="A5" t="s">
        <v>265</v>
      </c>
      <c r="B5" s="36">
        <v>83764.8</v>
      </c>
      <c r="C5" s="37">
        <v>0.03</v>
      </c>
      <c r="D5" s="36">
        <f>+B5*C5</f>
        <v>2512.944</v>
      </c>
      <c r="E5" s="36">
        <f>+D5+B5</f>
        <v>86277.744</v>
      </c>
      <c r="F5" s="37">
        <f>+C5+0.01</f>
        <v>0.04</v>
      </c>
      <c r="G5" s="36">
        <f>+B5*F5</f>
        <v>3350.592</v>
      </c>
      <c r="H5" s="36">
        <f>+G5+B5</f>
        <v>87115.392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G22" sqref="G22"/>
    </sheetView>
  </sheetViews>
  <sheetFormatPr defaultColWidth="9.140625" defaultRowHeight="12.75"/>
  <cols>
    <col min="1" max="1" width="9.140625" style="9" customWidth="1"/>
    <col min="2" max="2" width="27.00390625" style="9" bestFit="1" customWidth="1"/>
    <col min="3" max="3" width="0" style="9" hidden="1" customWidth="1"/>
    <col min="4" max="4" width="12.8515625" style="9" bestFit="1" customWidth="1"/>
    <col min="5" max="5" width="15.00390625" style="9" bestFit="1" customWidth="1"/>
    <col min="6" max="7" width="9.8515625" style="9" bestFit="1" customWidth="1"/>
    <col min="8" max="16384" width="9.140625" style="9" customWidth="1"/>
  </cols>
  <sheetData>
    <row r="1" ht="12.75">
      <c r="A1" s="9" t="s">
        <v>226</v>
      </c>
    </row>
    <row r="2" spans="1:7" ht="12.75">
      <c r="A2" s="9" t="s">
        <v>234</v>
      </c>
      <c r="F2" s="41">
        <v>0.03</v>
      </c>
      <c r="G2" s="41">
        <v>0.04</v>
      </c>
    </row>
    <row r="3" spans="4:7" ht="12.75">
      <c r="D3" s="19">
        <v>38656</v>
      </c>
      <c r="E3" s="19">
        <v>38717</v>
      </c>
      <c r="F3" s="20">
        <v>2006</v>
      </c>
      <c r="G3" s="20">
        <v>2006</v>
      </c>
    </row>
    <row r="4" spans="4:7" ht="12.75">
      <c r="D4" s="20" t="s">
        <v>236</v>
      </c>
      <c r="E4" s="20" t="s">
        <v>237</v>
      </c>
      <c r="F4" s="20" t="s">
        <v>238</v>
      </c>
      <c r="G4" s="20" t="s">
        <v>238</v>
      </c>
    </row>
    <row r="5" spans="1:7" ht="12.75">
      <c r="A5" s="4" t="s">
        <v>109</v>
      </c>
      <c r="B5" s="4" t="s">
        <v>110</v>
      </c>
      <c r="C5" s="6">
        <v>20</v>
      </c>
      <c r="D5" s="6">
        <v>5170.16</v>
      </c>
      <c r="E5" s="14">
        <f>+D5/10*12</f>
        <v>6204.191999999999</v>
      </c>
      <c r="F5" s="14">
        <v>80000</v>
      </c>
      <c r="G5" s="14">
        <v>80000</v>
      </c>
    </row>
    <row r="6" spans="1:7" ht="12.75">
      <c r="A6" s="4" t="s">
        <v>111</v>
      </c>
      <c r="B6" s="4" t="s">
        <v>112</v>
      </c>
      <c r="C6" s="6">
        <v>40</v>
      </c>
      <c r="D6" s="6">
        <v>72045.85</v>
      </c>
      <c r="E6" s="14">
        <f>+D6/10*12</f>
        <v>86455.02000000002</v>
      </c>
      <c r="F6" s="14">
        <v>0</v>
      </c>
      <c r="G6" s="14">
        <v>0</v>
      </c>
    </row>
    <row r="7" spans="1:7" ht="12.75">
      <c r="A7" s="4" t="s">
        <v>113</v>
      </c>
      <c r="B7" s="4" t="s">
        <v>114</v>
      </c>
      <c r="C7" s="6">
        <v>0</v>
      </c>
      <c r="D7" s="6">
        <v>2029</v>
      </c>
      <c r="E7" s="14">
        <f>+D7/10*12</f>
        <v>2434.8</v>
      </c>
      <c r="F7" s="14">
        <v>0</v>
      </c>
      <c r="G7" s="14">
        <v>0</v>
      </c>
    </row>
    <row r="8" spans="1:7" ht="12.75">
      <c r="A8" s="4" t="s">
        <v>115</v>
      </c>
      <c r="B8" s="4" t="s">
        <v>287</v>
      </c>
      <c r="C8" s="6">
        <v>0</v>
      </c>
      <c r="D8" s="6">
        <v>6887.79</v>
      </c>
      <c r="E8" s="15">
        <f>+D8/10*12</f>
        <v>8265.348</v>
      </c>
      <c r="F8" s="15">
        <v>75000</v>
      </c>
      <c r="G8" s="15">
        <v>75000</v>
      </c>
    </row>
    <row r="9" spans="1:7" ht="12.75">
      <c r="A9" s="10"/>
      <c r="B9" s="10"/>
      <c r="C9" s="11"/>
      <c r="D9" s="11"/>
      <c r="F9" s="14"/>
      <c r="G9" s="14"/>
    </row>
    <row r="10" spans="1:7" ht="12.75">
      <c r="A10" s="4" t="s">
        <v>7</v>
      </c>
      <c r="B10" s="4" t="s">
        <v>8</v>
      </c>
      <c r="C10" s="6">
        <v>60</v>
      </c>
      <c r="D10" s="6">
        <f>SUM(D5:D8)</f>
        <v>86132.8</v>
      </c>
      <c r="E10" s="16">
        <f>SUM(E5:E8)</f>
        <v>103359.36000000002</v>
      </c>
      <c r="F10" s="16">
        <f>SUM(F5:F8)</f>
        <v>155000</v>
      </c>
      <c r="G10" s="16">
        <f>SUM(G5:G8)</f>
        <v>155000</v>
      </c>
    </row>
    <row r="11" spans="1:7" ht="12.75">
      <c r="A11" s="10"/>
      <c r="B11" s="10"/>
      <c r="C11" s="11"/>
      <c r="D11" s="11"/>
      <c r="F11" s="14"/>
      <c r="G11" s="14"/>
    </row>
    <row r="12" spans="1:7" ht="12.75">
      <c r="A12" s="7" t="s">
        <v>7</v>
      </c>
      <c r="B12" s="5"/>
      <c r="C12" s="5"/>
      <c r="D12" s="5"/>
      <c r="F12" s="14"/>
      <c r="G12" s="14"/>
    </row>
    <row r="13" spans="1:7" ht="12.75">
      <c r="A13" s="4" t="s">
        <v>9</v>
      </c>
      <c r="B13" s="5"/>
      <c r="C13" s="5"/>
      <c r="D13" s="5"/>
      <c r="F13" s="14"/>
      <c r="G13" s="14"/>
    </row>
    <row r="14" spans="1:8" ht="12.75">
      <c r="A14" s="4" t="s">
        <v>116</v>
      </c>
      <c r="B14" s="4" t="s">
        <v>117</v>
      </c>
      <c r="C14" s="6">
        <v>3602.02</v>
      </c>
      <c r="D14" s="6">
        <v>36020.2</v>
      </c>
      <c r="E14" s="14">
        <f aca="true" t="shared" si="0" ref="E14:E29">+D14/10*12</f>
        <v>43224.23999999999</v>
      </c>
      <c r="F14" s="14">
        <f>+'Foster Care Salaries'!E10</f>
        <v>155450.0292</v>
      </c>
      <c r="G14" s="14">
        <f>+'Foster Care Salaries'!H10</f>
        <v>156957.82559999998</v>
      </c>
      <c r="H14" s="9" t="s">
        <v>240</v>
      </c>
    </row>
    <row r="15" spans="1:7" ht="12.75">
      <c r="A15" s="4" t="s">
        <v>118</v>
      </c>
      <c r="B15" s="4" t="s">
        <v>119</v>
      </c>
      <c r="C15" s="6">
        <v>8962.94</v>
      </c>
      <c r="D15" s="6">
        <v>89629.4</v>
      </c>
      <c r="E15" s="14">
        <f t="shared" si="0"/>
        <v>107555.27999999998</v>
      </c>
      <c r="F15" s="14"/>
      <c r="G15" s="14"/>
    </row>
    <row r="16" spans="1:7" ht="12.75">
      <c r="A16" s="4" t="s">
        <v>120</v>
      </c>
      <c r="B16" s="4" t="s">
        <v>121</v>
      </c>
      <c r="C16" s="6">
        <v>0</v>
      </c>
      <c r="D16" s="6">
        <v>34.45</v>
      </c>
      <c r="E16" s="14">
        <f t="shared" si="0"/>
        <v>41.34</v>
      </c>
      <c r="F16" s="14">
        <v>0</v>
      </c>
      <c r="G16" s="14">
        <v>0</v>
      </c>
    </row>
    <row r="17" spans="1:7" ht="12.75">
      <c r="A17" s="4" t="s">
        <v>122</v>
      </c>
      <c r="B17" s="4" t="s">
        <v>123</v>
      </c>
      <c r="C17" s="6">
        <v>125</v>
      </c>
      <c r="D17" s="6">
        <v>1589</v>
      </c>
      <c r="E17" s="14">
        <f t="shared" si="0"/>
        <v>1906.8000000000002</v>
      </c>
      <c r="F17" s="14">
        <f>+'Expense Allocation'!G12</f>
        <v>2392.2940730123937</v>
      </c>
      <c r="G17" s="14">
        <f>+F17</f>
        <v>2392.2940730123937</v>
      </c>
    </row>
    <row r="18" spans="1:7" ht="12.75">
      <c r="A18" s="4" t="s">
        <v>124</v>
      </c>
      <c r="B18" s="4" t="s">
        <v>125</v>
      </c>
      <c r="C18" s="6">
        <v>0</v>
      </c>
      <c r="D18" s="6">
        <v>1109</v>
      </c>
      <c r="E18" s="14">
        <f t="shared" si="0"/>
        <v>1330.8000000000002</v>
      </c>
      <c r="F18" s="14">
        <f>+'Expense Allocation'!G28</f>
        <v>1578.3357477530108</v>
      </c>
      <c r="G18" s="14">
        <f>+F18</f>
        <v>1578.3357477530108</v>
      </c>
    </row>
    <row r="19" spans="1:7" ht="12.75">
      <c r="A19" s="4" t="s">
        <v>126</v>
      </c>
      <c r="B19" s="4" t="s">
        <v>127</v>
      </c>
      <c r="C19" s="6">
        <v>1839.59</v>
      </c>
      <c r="D19" s="6">
        <v>25997.13</v>
      </c>
      <c r="E19" s="14">
        <f t="shared" si="0"/>
        <v>31196.556000000004</v>
      </c>
      <c r="F19" s="14">
        <f>+'Expense Allocation'!G20</f>
        <v>18960.70470670463</v>
      </c>
      <c r="G19" s="14">
        <f>+F19</f>
        <v>18960.70470670463</v>
      </c>
    </row>
    <row r="20" spans="1:7" ht="12.75">
      <c r="A20" s="4" t="s">
        <v>128</v>
      </c>
      <c r="B20" s="4" t="s">
        <v>129</v>
      </c>
      <c r="C20" s="6">
        <v>188.48</v>
      </c>
      <c r="D20" s="6">
        <v>2192.17</v>
      </c>
      <c r="E20" s="14">
        <f t="shared" si="0"/>
        <v>2630.6040000000003</v>
      </c>
      <c r="F20" s="14">
        <v>0</v>
      </c>
      <c r="G20" s="14">
        <v>0</v>
      </c>
    </row>
    <row r="21" spans="1:7" ht="12.75">
      <c r="A21" s="4" t="s">
        <v>130</v>
      </c>
      <c r="B21" s="4" t="s">
        <v>131</v>
      </c>
      <c r="C21" s="6">
        <v>21.03</v>
      </c>
      <c r="D21" s="6">
        <v>172.82</v>
      </c>
      <c r="E21" s="14">
        <f t="shared" si="0"/>
        <v>207.38400000000001</v>
      </c>
      <c r="F21" s="14">
        <f>+'Expense Allocation'!G4</f>
        <v>1221.068182548094</v>
      </c>
      <c r="G21" s="14">
        <f>+F21</f>
        <v>1221.068182548094</v>
      </c>
    </row>
    <row r="22" spans="1:7" ht="12.75">
      <c r="A22" s="4" t="s">
        <v>132</v>
      </c>
      <c r="B22" s="4" t="s">
        <v>133</v>
      </c>
      <c r="C22" s="6">
        <v>24.95</v>
      </c>
      <c r="D22" s="6">
        <v>33.44</v>
      </c>
      <c r="E22" s="14">
        <f t="shared" si="0"/>
        <v>40.128</v>
      </c>
      <c r="F22" s="14">
        <v>0</v>
      </c>
      <c r="G22" s="14">
        <v>0</v>
      </c>
    </row>
    <row r="23" spans="1:7" ht="12.75">
      <c r="A23" s="4" t="s">
        <v>134</v>
      </c>
      <c r="B23" s="4" t="s">
        <v>135</v>
      </c>
      <c r="C23" s="6">
        <v>236.06</v>
      </c>
      <c r="D23" s="6">
        <v>1940.56</v>
      </c>
      <c r="E23" s="14">
        <f t="shared" si="0"/>
        <v>2328.6719999999996</v>
      </c>
      <c r="F23" s="14">
        <f>+'Expense Allocation'!G24</f>
        <v>2368.6204762029306</v>
      </c>
      <c r="G23" s="14">
        <f>+F23</f>
        <v>2368.6204762029306</v>
      </c>
    </row>
    <row r="24" spans="1:7" ht="12.75">
      <c r="A24" s="4" t="s">
        <v>136</v>
      </c>
      <c r="B24" s="4" t="s">
        <v>137</v>
      </c>
      <c r="C24" s="6">
        <v>371.69</v>
      </c>
      <c r="D24" s="6">
        <v>2498.4</v>
      </c>
      <c r="E24" s="14">
        <f t="shared" si="0"/>
        <v>2998.08</v>
      </c>
      <c r="F24" s="14">
        <f>+'Expense Allocation'!G8</f>
        <v>3199.272057289332</v>
      </c>
      <c r="G24" s="14">
        <f>+F24</f>
        <v>3199.272057289332</v>
      </c>
    </row>
    <row r="25" spans="1:7" ht="12.75">
      <c r="A25" s="4" t="s">
        <v>138</v>
      </c>
      <c r="B25" s="4" t="s">
        <v>139</v>
      </c>
      <c r="C25" s="6">
        <v>1351.02</v>
      </c>
      <c r="D25" s="6">
        <v>12596.7</v>
      </c>
      <c r="E25" s="14">
        <f t="shared" si="0"/>
        <v>15116.04</v>
      </c>
      <c r="F25" s="14">
        <f>+'Expense Allocation'!G16</f>
        <v>17248.18794227512</v>
      </c>
      <c r="G25" s="14">
        <f>+F25</f>
        <v>17248.18794227512</v>
      </c>
    </row>
    <row r="26" spans="1:8" ht="12.75">
      <c r="A26" s="4" t="s">
        <v>140</v>
      </c>
      <c r="B26" s="4" t="s">
        <v>141</v>
      </c>
      <c r="C26" s="6">
        <v>482.4</v>
      </c>
      <c r="D26" s="6">
        <v>14199.19</v>
      </c>
      <c r="E26" s="14">
        <f t="shared" si="0"/>
        <v>17039.028000000002</v>
      </c>
      <c r="F26" s="14">
        <v>175000</v>
      </c>
      <c r="G26" s="14">
        <v>175000</v>
      </c>
      <c r="H26" s="9" t="s">
        <v>240</v>
      </c>
    </row>
    <row r="27" spans="1:7" ht="12.75">
      <c r="A27" s="4" t="s">
        <v>142</v>
      </c>
      <c r="B27" s="4" t="s">
        <v>143</v>
      </c>
      <c r="C27" s="6">
        <v>12503.41</v>
      </c>
      <c r="D27" s="6">
        <v>105447.77</v>
      </c>
      <c r="E27" s="14">
        <f t="shared" si="0"/>
        <v>126537.324</v>
      </c>
      <c r="F27" s="14">
        <v>0</v>
      </c>
      <c r="G27" s="14">
        <v>0</v>
      </c>
    </row>
    <row r="28" spans="1:7" ht="12.75">
      <c r="A28" s="4" t="s">
        <v>144</v>
      </c>
      <c r="B28" s="4" t="s">
        <v>145</v>
      </c>
      <c r="C28" s="6">
        <v>0</v>
      </c>
      <c r="D28" s="6">
        <v>1904.57</v>
      </c>
      <c r="E28" s="14">
        <f t="shared" si="0"/>
        <v>2285.484</v>
      </c>
      <c r="F28" s="14">
        <v>0</v>
      </c>
      <c r="G28" s="14">
        <v>0</v>
      </c>
    </row>
    <row r="29" spans="1:7" ht="12.75">
      <c r="A29" s="4" t="s">
        <v>146</v>
      </c>
      <c r="B29" s="4" t="s">
        <v>147</v>
      </c>
      <c r="C29" s="6">
        <v>0</v>
      </c>
      <c r="D29" s="6">
        <v>200</v>
      </c>
      <c r="E29" s="15">
        <f t="shared" si="0"/>
        <v>240</v>
      </c>
      <c r="F29" s="15">
        <v>0</v>
      </c>
      <c r="G29" s="15">
        <v>0</v>
      </c>
    </row>
    <row r="30" spans="1:7" ht="12.75">
      <c r="A30" s="10"/>
      <c r="B30" s="10"/>
      <c r="C30" s="11"/>
      <c r="D30" s="11"/>
      <c r="F30" s="14"/>
      <c r="G30" s="14"/>
    </row>
    <row r="31" spans="1:7" ht="12.75">
      <c r="A31" s="4" t="s">
        <v>7</v>
      </c>
      <c r="B31" s="4" t="s">
        <v>14</v>
      </c>
      <c r="C31" s="6">
        <v>29708.59</v>
      </c>
      <c r="D31" s="6">
        <f>SUM(D14:D29)</f>
        <v>295564.80000000005</v>
      </c>
      <c r="E31" s="6">
        <f>SUM(E14:E29)</f>
        <v>354677.7599999999</v>
      </c>
      <c r="F31" s="6">
        <f>SUM(F14:F29)</f>
        <v>377418.51238578546</v>
      </c>
      <c r="G31" s="6">
        <f>SUM(G14:G29)</f>
        <v>378926.30878578546</v>
      </c>
    </row>
    <row r="32" spans="1:7" ht="12.75">
      <c r="A32" s="10"/>
      <c r="B32" s="10"/>
      <c r="C32" s="11"/>
      <c r="D32" s="11"/>
      <c r="E32" s="11"/>
      <c r="F32" s="11"/>
      <c r="G32" s="11"/>
    </row>
    <row r="33" spans="1:7" ht="13.5" thickBot="1">
      <c r="A33" s="4" t="s">
        <v>7</v>
      </c>
      <c r="B33" s="4" t="s">
        <v>15</v>
      </c>
      <c r="C33" s="6">
        <v>-29648.59</v>
      </c>
      <c r="D33" s="17">
        <f>+D10-D31</f>
        <v>-209432.00000000006</v>
      </c>
      <c r="E33" s="17">
        <f>+E10-E31</f>
        <v>-251318.39999999988</v>
      </c>
      <c r="F33" s="17">
        <f>+F10-F31</f>
        <v>-222418.51238578546</v>
      </c>
      <c r="G33" s="17">
        <f>+G10-G31</f>
        <v>-223926.30878578546</v>
      </c>
    </row>
    <row r="34" ht="13.5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6" sqref="F6"/>
    </sheetView>
  </sheetViews>
  <sheetFormatPr defaultColWidth="9.140625" defaultRowHeight="12.75"/>
  <cols>
    <col min="1" max="1" width="19.7109375" style="0" bestFit="1" customWidth="1"/>
    <col min="2" max="2" width="11.28125" style="0" bestFit="1" customWidth="1"/>
    <col min="5" max="5" width="11.28125" style="0" bestFit="1" customWidth="1"/>
    <col min="8" max="8" width="11.28125" style="0" bestFit="1" customWidth="1"/>
  </cols>
  <sheetData>
    <row r="1" spans="1:6" ht="12.75">
      <c r="A1" s="33" t="s">
        <v>275</v>
      </c>
      <c r="B1" s="33"/>
      <c r="C1" s="38"/>
      <c r="F1" s="37"/>
    </row>
    <row r="2" spans="3:6" ht="12.75">
      <c r="C2" s="37"/>
      <c r="F2" s="37"/>
    </row>
    <row r="3" spans="1:8" ht="12.75">
      <c r="A3" s="34"/>
      <c r="B3" s="34">
        <v>2005</v>
      </c>
      <c r="C3" s="39">
        <v>0.03</v>
      </c>
      <c r="D3" s="35" t="s">
        <v>248</v>
      </c>
      <c r="E3" s="34">
        <v>2006</v>
      </c>
      <c r="F3" s="39">
        <v>0.04</v>
      </c>
      <c r="G3" s="35" t="s">
        <v>248</v>
      </c>
      <c r="H3" s="34">
        <v>2006</v>
      </c>
    </row>
    <row r="4" spans="1:8" ht="12.75">
      <c r="A4" s="34" t="s">
        <v>241</v>
      </c>
      <c r="B4" s="34" t="s">
        <v>244</v>
      </c>
      <c r="C4" s="39" t="s">
        <v>245</v>
      </c>
      <c r="D4" s="34" t="s">
        <v>245</v>
      </c>
      <c r="E4" s="34" t="s">
        <v>244</v>
      </c>
      <c r="F4" s="39" t="s">
        <v>245</v>
      </c>
      <c r="G4" s="34" t="s">
        <v>245</v>
      </c>
      <c r="H4" s="34" t="s">
        <v>244</v>
      </c>
    </row>
    <row r="5" spans="1:8" ht="12.75">
      <c r="A5" t="s">
        <v>277</v>
      </c>
      <c r="B5" s="36">
        <v>47119.92</v>
      </c>
      <c r="C5" s="37">
        <v>0.03</v>
      </c>
      <c r="D5" s="36">
        <f>+B5*C5</f>
        <v>1413.5975999999998</v>
      </c>
      <c r="E5" s="36">
        <f>+D5+B5</f>
        <v>48533.5176</v>
      </c>
      <c r="F5" s="37">
        <f>+C5+0.01</f>
        <v>0.04</v>
      </c>
      <c r="G5" s="36">
        <f>+B5*F5</f>
        <v>1884.7968</v>
      </c>
      <c r="H5" s="36">
        <f>+G5+B5</f>
        <v>49004.716799999995</v>
      </c>
    </row>
    <row r="6" spans="1:8" ht="12.75">
      <c r="A6" t="s">
        <v>279</v>
      </c>
      <c r="B6" s="36">
        <v>29400</v>
      </c>
      <c r="C6" s="48">
        <v>0.035</v>
      </c>
      <c r="D6" s="36">
        <f>+B6*C6</f>
        <v>1029</v>
      </c>
      <c r="E6" s="36">
        <f>+D6+B6</f>
        <v>30429</v>
      </c>
      <c r="F6" s="48">
        <f>+C6+0.01</f>
        <v>0.045000000000000005</v>
      </c>
      <c r="G6" s="36">
        <f>+B6*F6</f>
        <v>1323.0000000000002</v>
      </c>
      <c r="H6" s="36">
        <f>+G6+B6</f>
        <v>30723</v>
      </c>
    </row>
    <row r="7" spans="1:8" ht="12.75">
      <c r="A7" t="s">
        <v>282</v>
      </c>
      <c r="B7" s="36">
        <v>43224.24</v>
      </c>
      <c r="C7" s="37">
        <v>0.03</v>
      </c>
      <c r="D7" s="36">
        <f>+B7*C7</f>
        <v>1296.7271999999998</v>
      </c>
      <c r="E7" s="36">
        <f>+D7+B7</f>
        <v>44520.9672</v>
      </c>
      <c r="F7" s="37">
        <f>+C7+0.01</f>
        <v>0.04</v>
      </c>
      <c r="G7" s="36">
        <f>+B7*F7</f>
        <v>1728.9696</v>
      </c>
      <c r="H7" s="36">
        <f>+G7+B7</f>
        <v>44953.209599999995</v>
      </c>
    </row>
    <row r="8" spans="1:8" ht="12.75">
      <c r="A8" t="s">
        <v>283</v>
      </c>
      <c r="B8" s="36">
        <f>62070.96/2</f>
        <v>31035.48</v>
      </c>
      <c r="C8" s="37">
        <v>0.03</v>
      </c>
      <c r="D8" s="36">
        <f>+B8*C8</f>
        <v>931.0644</v>
      </c>
      <c r="E8" s="36">
        <f>+D8+B8</f>
        <v>31966.5444</v>
      </c>
      <c r="F8" s="37">
        <f>+C8+0.01</f>
        <v>0.04</v>
      </c>
      <c r="G8" s="36">
        <f>+B8*F8</f>
        <v>1241.4192</v>
      </c>
      <c r="H8" s="36">
        <f>+G8+B8</f>
        <v>32276.8992</v>
      </c>
    </row>
    <row r="10" spans="2:8" ht="12.75">
      <c r="B10" s="42">
        <f>SUM(B5:B9)</f>
        <v>150779.64</v>
      </c>
      <c r="E10" s="42">
        <f>SUM(E5:E9)</f>
        <v>155450.0292</v>
      </c>
      <c r="H10" s="42">
        <f>SUM(H5:H9)</f>
        <v>156957.82559999998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28" sqref="H28"/>
    </sheetView>
  </sheetViews>
  <sheetFormatPr defaultColWidth="9.140625" defaultRowHeight="12.75"/>
  <cols>
    <col min="1" max="1" width="20.8515625" style="0" bestFit="1" customWidth="1"/>
    <col min="2" max="2" width="11.28125" style="0" bestFit="1" customWidth="1"/>
    <col min="3" max="3" width="10.57421875" style="0" bestFit="1" customWidth="1"/>
    <col min="4" max="4" width="10.28125" style="0" bestFit="1" customWidth="1"/>
    <col min="5" max="5" width="11.421875" style="0" bestFit="1" customWidth="1"/>
    <col min="6" max="6" width="13.421875" style="0" bestFit="1" customWidth="1"/>
    <col min="7" max="7" width="11.7109375" style="0" bestFit="1" customWidth="1"/>
    <col min="8" max="8" width="10.28125" style="0" bestFit="1" customWidth="1"/>
  </cols>
  <sheetData>
    <row r="1" spans="1:7" ht="12.75">
      <c r="A1" s="34" t="s">
        <v>302</v>
      </c>
      <c r="B1" s="34" t="s">
        <v>236</v>
      </c>
      <c r="C1" s="34" t="s">
        <v>303</v>
      </c>
      <c r="D1" s="34" t="s">
        <v>307</v>
      </c>
      <c r="E1" s="34" t="s">
        <v>304</v>
      </c>
      <c r="F1" s="34" t="s">
        <v>305</v>
      </c>
      <c r="G1" s="34" t="s">
        <v>306</v>
      </c>
    </row>
    <row r="2" spans="1:7" ht="12.75">
      <c r="A2" t="s">
        <v>308</v>
      </c>
      <c r="B2" s="36">
        <f>SUM(C2:G2)</f>
        <v>3113.7</v>
      </c>
      <c r="C2" s="36">
        <f>+General!F37</f>
        <v>2465.79</v>
      </c>
      <c r="D2" s="36">
        <f>+Adoption!D18</f>
        <v>68.64</v>
      </c>
      <c r="E2" s="36">
        <v>0</v>
      </c>
      <c r="F2" s="36">
        <f>+Development!D23</f>
        <v>406.45</v>
      </c>
      <c r="G2" s="36">
        <f>+'Foster Care'!D21</f>
        <v>172.82</v>
      </c>
    </row>
    <row r="3" spans="1:7" ht="12.75">
      <c r="A3" t="s">
        <v>309</v>
      </c>
      <c r="B3" s="37">
        <f>SUM(C3:G3)</f>
        <v>1</v>
      </c>
      <c r="C3" s="37">
        <f>+C2/$B$2</f>
        <v>0.7919163695924463</v>
      </c>
      <c r="D3" s="37">
        <f>+D2/$B$2</f>
        <v>0.022044512958859237</v>
      </c>
      <c r="E3" s="37">
        <f>+E2/$B$2</f>
        <v>0</v>
      </c>
      <c r="F3" s="37">
        <f>+F2/$B$2</f>
        <v>0.13053601824196295</v>
      </c>
      <c r="G3" s="37">
        <f>+G2/$B$2</f>
        <v>0.05550309920673154</v>
      </c>
    </row>
    <row r="4" spans="1:8" ht="12.75">
      <c r="A4" t="s">
        <v>310</v>
      </c>
      <c r="B4" s="36">
        <v>22000</v>
      </c>
      <c r="C4" s="42">
        <f>+C3*$B$4</f>
        <v>17422.16013103382</v>
      </c>
      <c r="D4" s="42">
        <f>+D3*$B$4</f>
        <v>484.9792850949032</v>
      </c>
      <c r="E4" s="42">
        <f>+E3*$B$4</f>
        <v>0</v>
      </c>
      <c r="F4" s="42">
        <f>+F3*$B$4</f>
        <v>2871.792401323185</v>
      </c>
      <c r="G4" s="42">
        <f>+G3*$B$4</f>
        <v>1221.068182548094</v>
      </c>
      <c r="H4" s="42">
        <f>SUM(C4:G4)</f>
        <v>22000</v>
      </c>
    </row>
    <row r="6" spans="1:7" ht="12.75">
      <c r="A6" t="s">
        <v>311</v>
      </c>
      <c r="B6" s="36">
        <f>SUM(C6:G6)</f>
        <v>13275.77</v>
      </c>
      <c r="C6" s="36">
        <f>+General!F40</f>
        <v>6101.32</v>
      </c>
      <c r="D6" s="36">
        <f>+Adoption!D21</f>
        <v>1820.18</v>
      </c>
      <c r="E6" s="36">
        <f>+Counseling!D20</f>
        <v>1525.29</v>
      </c>
      <c r="F6" s="36">
        <f>+Development!D26</f>
        <v>1330.58</v>
      </c>
      <c r="G6" s="36">
        <f>+'Foster Care'!D24</f>
        <v>2498.4</v>
      </c>
    </row>
    <row r="7" spans="1:7" ht="12.75">
      <c r="A7" t="s">
        <v>312</v>
      </c>
      <c r="B7" s="37">
        <f>SUM(C7:G7)</f>
        <v>1</v>
      </c>
      <c r="C7" s="37">
        <f>+C6/$B$6</f>
        <v>0.45958313529083433</v>
      </c>
      <c r="D7" s="37">
        <f>+D6/$B$6</f>
        <v>0.13710541836744686</v>
      </c>
      <c r="E7" s="37">
        <f>+E6/$B$6</f>
        <v>0.11489277081480019</v>
      </c>
      <c r="F7" s="37">
        <f>+F6/$B$6</f>
        <v>0.10022620156872256</v>
      </c>
      <c r="G7" s="37">
        <f>+G6/$B$6</f>
        <v>0.18819247395819602</v>
      </c>
    </row>
    <row r="8" spans="1:8" ht="12.75">
      <c r="A8" t="s">
        <v>313</v>
      </c>
      <c r="B8" s="36">
        <v>17000</v>
      </c>
      <c r="C8" s="42">
        <f>+C7*$B$8</f>
        <v>7812.913299944184</v>
      </c>
      <c r="D8" s="42">
        <f>+D7*$B$8</f>
        <v>2330.7921122465964</v>
      </c>
      <c r="E8" s="42">
        <f>+E7*$B$8</f>
        <v>1953.1771038516033</v>
      </c>
      <c r="F8" s="42">
        <f>+F7*$B$8</f>
        <v>1703.8454266682834</v>
      </c>
      <c r="G8" s="42">
        <f>+G7*$B$8</f>
        <v>3199.272057289332</v>
      </c>
      <c r="H8" s="42">
        <f>SUM(C8:G8)</f>
        <v>17000</v>
      </c>
    </row>
    <row r="10" spans="1:7" ht="12.75">
      <c r="A10" t="s">
        <v>314</v>
      </c>
      <c r="B10" s="36">
        <f>SUM(C10:G10)</f>
        <v>6642.16</v>
      </c>
      <c r="C10" s="36">
        <f>+General!F29</f>
        <v>2105.17</v>
      </c>
      <c r="D10" s="36">
        <f>+Adoption!D14</f>
        <v>708.07</v>
      </c>
      <c r="E10" s="36">
        <f>+Counseling!D13</f>
        <v>2179.92</v>
      </c>
      <c r="F10" s="36">
        <f>+Development!D17</f>
        <v>60</v>
      </c>
      <c r="G10" s="36">
        <f>+'Foster Care'!D17</f>
        <v>1589</v>
      </c>
    </row>
    <row r="11" spans="1:7" ht="12.75">
      <c r="A11" t="s">
        <v>315</v>
      </c>
      <c r="B11" s="37">
        <f>SUM(C11:G11)</f>
        <v>1</v>
      </c>
      <c r="C11" s="37">
        <f>+C10/$B$10</f>
        <v>0.3169405735483638</v>
      </c>
      <c r="D11" s="37">
        <f>+D10/$B$10</f>
        <v>0.10660237031327159</v>
      </c>
      <c r="E11" s="37">
        <f>+E10/$B$10</f>
        <v>0.3281944427716285</v>
      </c>
      <c r="F11" s="37">
        <f>+F10/$B$10</f>
        <v>0.009033206065496766</v>
      </c>
      <c r="G11" s="37">
        <f>+G10/$B$10</f>
        <v>0.23922940730123937</v>
      </c>
    </row>
    <row r="12" spans="1:8" ht="12.75">
      <c r="A12" t="s">
        <v>316</v>
      </c>
      <c r="B12" s="36">
        <v>10000</v>
      </c>
      <c r="C12" s="42">
        <f>+C11*$B$12</f>
        <v>3169.405735483638</v>
      </c>
      <c r="D12" s="42">
        <f>+D11*$B$12</f>
        <v>1066.0237031327158</v>
      </c>
      <c r="E12" s="42">
        <f>+E11*$B$12</f>
        <v>3281.944427716285</v>
      </c>
      <c r="F12" s="42">
        <f>+F11*$B$12</f>
        <v>90.33206065496766</v>
      </c>
      <c r="G12" s="42">
        <f>+G11*$B$12</f>
        <v>2392.2940730123937</v>
      </c>
      <c r="H12" s="42">
        <f>SUM(C12:G12)</f>
        <v>10000</v>
      </c>
    </row>
    <row r="14" spans="1:7" ht="12.75">
      <c r="A14" t="s">
        <v>317</v>
      </c>
      <c r="B14" s="36">
        <f>SUM(C14:G14)</f>
        <v>37246.33</v>
      </c>
      <c r="C14" s="36">
        <f>+General!F41</f>
        <v>2502.8</v>
      </c>
      <c r="D14" s="36">
        <f>+Adoption!D22</f>
        <v>6354.21</v>
      </c>
      <c r="E14" s="36">
        <f>+Counseling!D21</f>
        <v>13845.66</v>
      </c>
      <c r="F14" s="36">
        <f>+Development!D27</f>
        <v>1946.96</v>
      </c>
      <c r="G14" s="36">
        <f>+'Foster Care'!D25</f>
        <v>12596.7</v>
      </c>
    </row>
    <row r="15" spans="1:7" ht="12.75">
      <c r="A15" t="s">
        <v>318</v>
      </c>
      <c r="B15" s="37">
        <f>SUM(C15:G15)</f>
        <v>1</v>
      </c>
      <c r="C15" s="37">
        <f>+C14/$B$14</f>
        <v>0.06719588211778181</v>
      </c>
      <c r="D15" s="37">
        <f>+D14/$B$14</f>
        <v>0.17059962686256605</v>
      </c>
      <c r="E15" s="37">
        <f>+E14/$B$14</f>
        <v>0.371732194822953</v>
      </c>
      <c r="F15" s="37">
        <f>+F14/$B$14</f>
        <v>0.052272532622677184</v>
      </c>
      <c r="G15" s="37">
        <f>+G14/$B$14</f>
        <v>0.3381997635740219</v>
      </c>
    </row>
    <row r="16" spans="1:8" ht="12.75">
      <c r="A16" t="s">
        <v>319</v>
      </c>
      <c r="B16" s="36">
        <v>51000</v>
      </c>
      <c r="C16" s="42">
        <f>+C15*$B$16</f>
        <v>3426.9899880068724</v>
      </c>
      <c r="D16" s="42">
        <f>+D15*$B$16</f>
        <v>8700.580969990868</v>
      </c>
      <c r="E16" s="42">
        <f>+E15*$B$16</f>
        <v>18958.341935970602</v>
      </c>
      <c r="F16" s="42">
        <f>+F15*$B$16</f>
        <v>2665.8991637565364</v>
      </c>
      <c r="G16" s="42">
        <f>+G15*$B$16</f>
        <v>17248.18794227512</v>
      </c>
      <c r="H16" s="42">
        <f>SUM(C16:G16)</f>
        <v>51000</v>
      </c>
    </row>
    <row r="18" spans="1:7" ht="12.75">
      <c r="A18" t="s">
        <v>320</v>
      </c>
      <c r="B18" s="36">
        <f>SUM(C18:G18)</f>
        <v>130255.04000000001</v>
      </c>
      <c r="C18" s="36">
        <f>+General!F34</f>
        <v>43995.09</v>
      </c>
      <c r="D18" s="36">
        <f>+Adoption!D16</f>
        <v>26762.82</v>
      </c>
      <c r="E18" s="36">
        <f>+Counseling!D15</f>
        <v>3500</v>
      </c>
      <c r="F18" s="36">
        <f>+Development!D20</f>
        <v>30000</v>
      </c>
      <c r="G18" s="36">
        <f>+'Foster Care'!D19</f>
        <v>25997.13</v>
      </c>
    </row>
    <row r="19" spans="1:7" ht="12.75">
      <c r="A19" t="s">
        <v>321</v>
      </c>
      <c r="B19" s="37">
        <f>SUM(C19:G19)</f>
        <v>0.9999999999999999</v>
      </c>
      <c r="C19" s="37">
        <f>+C18/$B$18</f>
        <v>0.337761133849408</v>
      </c>
      <c r="D19" s="37">
        <f>+D18/$B$18</f>
        <v>0.20546475591270785</v>
      </c>
      <c r="E19" s="37">
        <f>+E18/$B$18</f>
        <v>0.026870361407896382</v>
      </c>
      <c r="F19" s="37">
        <f>+F18/$B$18</f>
        <v>0.23031738349625472</v>
      </c>
      <c r="G19" s="37">
        <f>+G18/$B$18</f>
        <v>0.19958636533373295</v>
      </c>
    </row>
    <row r="20" spans="1:8" ht="12.75">
      <c r="A20" t="s">
        <v>322</v>
      </c>
      <c r="B20" s="36">
        <v>95000</v>
      </c>
      <c r="C20" s="36">
        <f>+C19*$B$20</f>
        <v>32087.307715693758</v>
      </c>
      <c r="D20" s="36">
        <f>+D19*$B$20</f>
        <v>19519.151811707245</v>
      </c>
      <c r="E20" s="36">
        <f>+E19*$B$20</f>
        <v>2552.6843337501564</v>
      </c>
      <c r="F20" s="36">
        <f>+F19*$B$20</f>
        <v>21880.151432144197</v>
      </c>
      <c r="G20" s="36">
        <f>+G19*$B$20</f>
        <v>18960.70470670463</v>
      </c>
      <c r="H20" s="42">
        <f>SUM(C20:G20)</f>
        <v>95000</v>
      </c>
    </row>
    <row r="22" spans="1:7" ht="12.75">
      <c r="A22" t="s">
        <v>323</v>
      </c>
      <c r="B22" s="36">
        <f>SUM(C22:G22)</f>
        <v>17204.850000000002</v>
      </c>
      <c r="C22" s="36">
        <f>+General!F39</f>
        <v>8559.27</v>
      </c>
      <c r="D22" s="36">
        <f>+Adoption!D20</f>
        <v>698.62</v>
      </c>
      <c r="E22" s="36">
        <f>+Counseling!D19</f>
        <v>3307.05</v>
      </c>
      <c r="F22" s="36">
        <f>+Development!D25</f>
        <v>2699.35</v>
      </c>
      <c r="G22" s="36">
        <f>+'Foster Care'!D23</f>
        <v>1940.56</v>
      </c>
    </row>
    <row r="23" spans="1:7" ht="12.75">
      <c r="A23" t="s">
        <v>324</v>
      </c>
      <c r="B23" s="37">
        <f>SUM(C23:G23)</f>
        <v>0.9999999999999999</v>
      </c>
      <c r="C23" s="37">
        <f>+C22/$B$22</f>
        <v>0.49749169565558543</v>
      </c>
      <c r="D23" s="37">
        <f>+D22/$B$22</f>
        <v>0.04060599191507046</v>
      </c>
      <c r="E23" s="37">
        <f>+E22/$B$22</f>
        <v>0.19221614835351658</v>
      </c>
      <c r="F23" s="37">
        <f>+F22/$B$22</f>
        <v>0.1568947128280688</v>
      </c>
      <c r="G23" s="37">
        <f>+G22/$B$22</f>
        <v>0.1127914512477586</v>
      </c>
    </row>
    <row r="24" spans="1:8" ht="12.75">
      <c r="A24" t="s">
        <v>325</v>
      </c>
      <c r="B24" s="36">
        <v>21000</v>
      </c>
      <c r="C24" s="36">
        <f>+$B$24*C23</f>
        <v>10447.325608767294</v>
      </c>
      <c r="D24" s="36">
        <f>+$B$24*D23</f>
        <v>852.7258302164796</v>
      </c>
      <c r="E24" s="36">
        <f>+$B$24*E23</f>
        <v>4036.539115423848</v>
      </c>
      <c r="F24" s="36">
        <f>+$B$24*F23</f>
        <v>3294.788969389445</v>
      </c>
      <c r="G24" s="36">
        <f>+$B$24*G23</f>
        <v>2368.6204762029306</v>
      </c>
      <c r="H24" s="42">
        <f>SUM(C24:G24)</f>
        <v>20999.999999999996</v>
      </c>
    </row>
    <row r="26" spans="1:7" ht="12.75">
      <c r="A26" t="s">
        <v>328</v>
      </c>
      <c r="B26" s="36">
        <f>SUM(C26:G26)</f>
        <v>5066.780000000001</v>
      </c>
      <c r="C26" s="36">
        <f>+General!F32+General!F38</f>
        <v>1148.88</v>
      </c>
      <c r="D26" s="36">
        <f>+Adoption!D15+Adoption!D19</f>
        <v>1466.49</v>
      </c>
      <c r="E26" s="36">
        <f>+Counseling!D14+Counseling!D18</f>
        <v>875</v>
      </c>
      <c r="F26" s="36">
        <f>+Development!D18+Development!D24</f>
        <v>433.97</v>
      </c>
      <c r="G26" s="36">
        <f>+'Foster Care'!D18+'Foster Care'!D22</f>
        <v>1142.44</v>
      </c>
    </row>
    <row r="27" spans="1:7" ht="12.75">
      <c r="A27" t="s">
        <v>329</v>
      </c>
      <c r="B27" s="37">
        <f>SUM(C27:G27)</f>
        <v>1</v>
      </c>
      <c r="C27" s="37">
        <f>+C26/$B$26</f>
        <v>0.2267475595940617</v>
      </c>
      <c r="D27" s="37">
        <f>+D26/$B$26</f>
        <v>0.2894323416449895</v>
      </c>
      <c r="E27" s="37">
        <f>+E26/$B$26</f>
        <v>0.17269350554000765</v>
      </c>
      <c r="F27" s="37">
        <f>+F26/$B$26</f>
        <v>0.08565005782765385</v>
      </c>
      <c r="G27" s="37">
        <f>+G26/$B$26</f>
        <v>0.22547653539328724</v>
      </c>
    </row>
    <row r="28" spans="1:8" ht="12.75">
      <c r="A28" t="s">
        <v>330</v>
      </c>
      <c r="B28" s="36">
        <v>7000</v>
      </c>
      <c r="C28" s="36">
        <f>+$B$28*C27</f>
        <v>1587.232917158432</v>
      </c>
      <c r="D28" s="36">
        <f>+$B$28*D27</f>
        <v>2026.0263915149264</v>
      </c>
      <c r="E28" s="36">
        <f>+$B$28*E27</f>
        <v>1208.8545387800534</v>
      </c>
      <c r="F28" s="36">
        <f>+$B$28*F27</f>
        <v>599.550404793577</v>
      </c>
      <c r="G28" s="36">
        <f>+$B$28*G27</f>
        <v>1578.3357477530108</v>
      </c>
      <c r="H28" s="42">
        <f>SUM(C28:G28)</f>
        <v>6999.999999999999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26" sqref="K26"/>
    </sheetView>
  </sheetViews>
  <sheetFormatPr defaultColWidth="9.140625" defaultRowHeight="12.75"/>
  <cols>
    <col min="1" max="1" width="9.7109375" style="9" bestFit="1" customWidth="1"/>
    <col min="2" max="2" width="27.00390625" style="9" bestFit="1" customWidth="1"/>
    <col min="3" max="3" width="11.421875" style="9" hidden="1" customWidth="1"/>
    <col min="4" max="5" width="0" style="9" hidden="1" customWidth="1"/>
    <col min="6" max="6" width="12.28125" style="9" customWidth="1"/>
    <col min="7" max="7" width="0" style="9" hidden="1" customWidth="1"/>
    <col min="8" max="8" width="2.7109375" style="9" hidden="1" customWidth="1"/>
    <col min="9" max="9" width="15.140625" style="9" customWidth="1"/>
    <col min="10" max="11" width="11.140625" style="14" bestFit="1" customWidth="1"/>
    <col min="12" max="16384" width="9.140625" style="9" customWidth="1"/>
  </cols>
  <sheetData>
    <row r="1" ht="12.75">
      <c r="A1" s="9" t="s">
        <v>226</v>
      </c>
    </row>
    <row r="2" spans="1:11" ht="12.75">
      <c r="A2" s="9" t="s">
        <v>227</v>
      </c>
      <c r="J2" s="40">
        <v>0.03</v>
      </c>
      <c r="K2" s="40">
        <v>0.04</v>
      </c>
    </row>
    <row r="3" spans="6:11" ht="12.75">
      <c r="F3" s="19">
        <v>38656</v>
      </c>
      <c r="G3" s="20"/>
      <c r="H3" s="20"/>
      <c r="I3" s="19">
        <v>38717</v>
      </c>
      <c r="J3" s="24">
        <v>2006</v>
      </c>
      <c r="K3" s="24">
        <v>2006</v>
      </c>
    </row>
    <row r="4" spans="6:11" ht="12.75" customHeight="1">
      <c r="F4" s="20" t="s">
        <v>236</v>
      </c>
      <c r="G4" s="20"/>
      <c r="H4" s="20"/>
      <c r="I4" s="21" t="s">
        <v>237</v>
      </c>
      <c r="J4" s="22" t="s">
        <v>238</v>
      </c>
      <c r="K4" s="22" t="s">
        <v>238</v>
      </c>
    </row>
    <row r="5" spans="1:9" ht="21.75" customHeight="1" hidden="1">
      <c r="A5" s="1" t="s">
        <v>148</v>
      </c>
      <c r="B5" s="2" t="s">
        <v>148</v>
      </c>
      <c r="C5" s="3" t="s">
        <v>149</v>
      </c>
      <c r="D5" s="2" t="s">
        <v>150</v>
      </c>
      <c r="E5" s="2" t="s">
        <v>151</v>
      </c>
      <c r="F5" s="2" t="s">
        <v>228</v>
      </c>
      <c r="G5" s="2" t="s">
        <v>152</v>
      </c>
      <c r="H5" s="2" t="s">
        <v>153</v>
      </c>
      <c r="I5" s="8" t="s">
        <v>229</v>
      </c>
    </row>
    <row r="6" spans="1:8" ht="12.75">
      <c r="A6" s="4" t="s">
        <v>2</v>
      </c>
      <c r="B6" s="5"/>
      <c r="C6" s="5"/>
      <c r="D6" s="5"/>
      <c r="E6" s="5"/>
      <c r="F6" s="5"/>
      <c r="G6" s="5"/>
      <c r="H6" s="5"/>
    </row>
    <row r="7" spans="1:11" ht="12.75">
      <c r="A7" s="4" t="s">
        <v>154</v>
      </c>
      <c r="B7" s="4" t="s">
        <v>155</v>
      </c>
      <c r="C7" s="6">
        <v>25265.2</v>
      </c>
      <c r="D7" s="6">
        <v>38333.34</v>
      </c>
      <c r="E7" s="6">
        <v>-13068.14</v>
      </c>
      <c r="F7" s="6">
        <v>203071.39</v>
      </c>
      <c r="G7" s="6">
        <v>383333.4</v>
      </c>
      <c r="H7" s="6">
        <v>-180262.01</v>
      </c>
      <c r="I7" s="14">
        <f>+F7/10*12</f>
        <v>243685.66800000003</v>
      </c>
      <c r="J7" s="14">
        <v>370000</v>
      </c>
      <c r="K7" s="14">
        <v>370000</v>
      </c>
    </row>
    <row r="8" spans="1:11" ht="12.75">
      <c r="A8" s="4" t="s">
        <v>156</v>
      </c>
      <c r="B8" s="4" t="s">
        <v>157</v>
      </c>
      <c r="C8" s="6">
        <v>17291.83</v>
      </c>
      <c r="D8" s="6">
        <v>21666.67</v>
      </c>
      <c r="E8" s="6">
        <v>-4374.84</v>
      </c>
      <c r="F8" s="6">
        <v>207110.26</v>
      </c>
      <c r="G8" s="6">
        <v>216666.7</v>
      </c>
      <c r="H8" s="6">
        <v>-9556.44</v>
      </c>
      <c r="I8" s="14">
        <f aca="true" t="shared" si="0" ref="I8:I18">+F8/10*12</f>
        <v>248532.31200000003</v>
      </c>
      <c r="J8" s="14">
        <v>260000</v>
      </c>
      <c r="K8" s="14">
        <v>260000</v>
      </c>
    </row>
    <row r="9" spans="1:11" ht="12.75">
      <c r="A9" s="4" t="s">
        <v>158</v>
      </c>
      <c r="B9" s="4" t="s">
        <v>159</v>
      </c>
      <c r="C9" s="6">
        <v>3215</v>
      </c>
      <c r="D9" s="6">
        <v>3750</v>
      </c>
      <c r="E9" s="6">
        <v>-535</v>
      </c>
      <c r="F9" s="6">
        <v>14497</v>
      </c>
      <c r="G9" s="6">
        <v>37500</v>
      </c>
      <c r="H9" s="6">
        <v>-23003</v>
      </c>
      <c r="I9" s="14">
        <f t="shared" si="0"/>
        <v>17396.4</v>
      </c>
      <c r="J9" s="14">
        <v>25000</v>
      </c>
      <c r="K9" s="14">
        <v>25000</v>
      </c>
    </row>
    <row r="10" spans="1:11" ht="12.75">
      <c r="A10" s="4" t="s">
        <v>160</v>
      </c>
      <c r="B10" s="4" t="s">
        <v>161</v>
      </c>
      <c r="C10" s="6">
        <v>13895.72</v>
      </c>
      <c r="D10" s="6">
        <v>22083.34</v>
      </c>
      <c r="E10" s="6">
        <v>-8187.62</v>
      </c>
      <c r="F10" s="6">
        <v>206120.94</v>
      </c>
      <c r="G10" s="6">
        <v>220833.4</v>
      </c>
      <c r="H10" s="6">
        <v>-14712.46</v>
      </c>
      <c r="I10" s="14">
        <f t="shared" si="0"/>
        <v>247345.12800000003</v>
      </c>
      <c r="J10" s="14">
        <v>275000</v>
      </c>
      <c r="K10" s="14">
        <v>275000</v>
      </c>
    </row>
    <row r="11" spans="1:11" ht="12.75">
      <c r="A11" s="4" t="s">
        <v>162</v>
      </c>
      <c r="B11" s="4" t="s">
        <v>163</v>
      </c>
      <c r="C11" s="6">
        <v>23670</v>
      </c>
      <c r="D11" s="6">
        <v>0</v>
      </c>
      <c r="E11" s="6">
        <v>23670</v>
      </c>
      <c r="F11" s="6">
        <v>100940</v>
      </c>
      <c r="G11" s="6">
        <v>0</v>
      </c>
      <c r="H11" s="6">
        <v>100940</v>
      </c>
      <c r="I11" s="14">
        <f t="shared" si="0"/>
        <v>121128</v>
      </c>
      <c r="J11" s="14">
        <v>300000</v>
      </c>
      <c r="K11" s="14">
        <v>300000</v>
      </c>
    </row>
    <row r="12" spans="1:11" ht="12.75">
      <c r="A12" s="4" t="s">
        <v>164</v>
      </c>
      <c r="B12" s="4" t="s">
        <v>165</v>
      </c>
      <c r="C12" s="6">
        <v>0</v>
      </c>
      <c r="D12" s="6">
        <v>0</v>
      </c>
      <c r="E12" s="6">
        <v>0</v>
      </c>
      <c r="F12" s="6">
        <v>10</v>
      </c>
      <c r="G12" s="6">
        <v>0</v>
      </c>
      <c r="H12" s="6">
        <v>10</v>
      </c>
      <c r="I12" s="14">
        <v>10</v>
      </c>
      <c r="J12" s="14">
        <v>0</v>
      </c>
      <c r="K12" s="14">
        <v>0</v>
      </c>
    </row>
    <row r="13" spans="1:11" ht="12.75">
      <c r="A13" s="4" t="s">
        <v>166</v>
      </c>
      <c r="B13" s="4" t="s">
        <v>167</v>
      </c>
      <c r="C13" s="6">
        <v>127.95</v>
      </c>
      <c r="D13" s="6">
        <v>0</v>
      </c>
      <c r="E13" s="6">
        <v>127.95</v>
      </c>
      <c r="F13" s="6">
        <v>3029.75</v>
      </c>
      <c r="G13" s="6">
        <v>0</v>
      </c>
      <c r="H13" s="6">
        <v>3029.75</v>
      </c>
      <c r="I13" s="14">
        <f t="shared" si="0"/>
        <v>3635.7000000000003</v>
      </c>
      <c r="J13" s="14">
        <v>0</v>
      </c>
      <c r="K13" s="14">
        <v>0</v>
      </c>
    </row>
    <row r="14" spans="1:11" ht="12.75">
      <c r="A14" s="4" t="s">
        <v>168</v>
      </c>
      <c r="B14" s="4" t="s">
        <v>169</v>
      </c>
      <c r="C14" s="6">
        <v>0</v>
      </c>
      <c r="D14" s="6">
        <v>712</v>
      </c>
      <c r="E14" s="6">
        <v>-712</v>
      </c>
      <c r="F14" s="6">
        <v>0</v>
      </c>
      <c r="G14" s="6">
        <v>7120</v>
      </c>
      <c r="H14" s="6">
        <v>-7120</v>
      </c>
      <c r="I14" s="14">
        <f t="shared" si="0"/>
        <v>0</v>
      </c>
      <c r="J14" s="14">
        <f>124868.86+147</f>
        <v>125015.86</v>
      </c>
      <c r="K14" s="14">
        <f>144450.96+147+2284.67</f>
        <v>146882.63</v>
      </c>
    </row>
    <row r="15" spans="1:11" ht="12.75">
      <c r="A15" s="4" t="s">
        <v>170</v>
      </c>
      <c r="B15" s="4" t="s">
        <v>171</v>
      </c>
      <c r="C15" s="6">
        <v>-3427.96</v>
      </c>
      <c r="D15" s="6">
        <v>0</v>
      </c>
      <c r="E15" s="6">
        <v>-3427.96</v>
      </c>
      <c r="F15" s="6">
        <v>28603.68</v>
      </c>
      <c r="G15" s="6">
        <v>0</v>
      </c>
      <c r="H15" s="6">
        <v>28603.68</v>
      </c>
      <c r="I15" s="14">
        <f t="shared" si="0"/>
        <v>34324.416</v>
      </c>
      <c r="J15" s="14">
        <v>0</v>
      </c>
      <c r="K15" s="14">
        <v>0</v>
      </c>
    </row>
    <row r="16" spans="1:11" ht="12.75">
      <c r="A16" s="4" t="s">
        <v>172</v>
      </c>
      <c r="B16" s="4" t="s">
        <v>173</v>
      </c>
      <c r="C16" s="6">
        <v>2607.14</v>
      </c>
      <c r="D16" s="6">
        <v>0</v>
      </c>
      <c r="E16" s="6">
        <v>2607.14</v>
      </c>
      <c r="F16" s="6">
        <v>49859.65</v>
      </c>
      <c r="G16" s="6">
        <v>0</v>
      </c>
      <c r="H16" s="6">
        <v>49859.65</v>
      </c>
      <c r="I16" s="14">
        <f t="shared" si="0"/>
        <v>59831.58</v>
      </c>
      <c r="J16" s="14">
        <v>0</v>
      </c>
      <c r="K16" s="14">
        <v>0</v>
      </c>
    </row>
    <row r="17" spans="1:11" ht="12.75">
      <c r="A17" s="4" t="s">
        <v>174</v>
      </c>
      <c r="B17" s="4" t="s">
        <v>175</v>
      </c>
      <c r="C17" s="6">
        <v>-114482.12</v>
      </c>
      <c r="D17" s="6">
        <v>0</v>
      </c>
      <c r="E17" s="6">
        <v>-114482.12</v>
      </c>
      <c r="F17" s="6">
        <v>-254113.22</v>
      </c>
      <c r="G17" s="6">
        <v>0</v>
      </c>
      <c r="H17" s="6">
        <v>-254113.22</v>
      </c>
      <c r="I17" s="14">
        <f t="shared" si="0"/>
        <v>-304935.864</v>
      </c>
      <c r="J17" s="14">
        <v>0</v>
      </c>
      <c r="K17" s="14">
        <v>0</v>
      </c>
    </row>
    <row r="18" spans="1:11" ht="12.75">
      <c r="A18" s="4" t="s">
        <v>176</v>
      </c>
      <c r="B18" s="4" t="s">
        <v>177</v>
      </c>
      <c r="C18" s="6">
        <v>1290.23</v>
      </c>
      <c r="D18" s="6">
        <v>0</v>
      </c>
      <c r="E18" s="6">
        <v>1290.23</v>
      </c>
      <c r="F18" s="6">
        <v>202111.48</v>
      </c>
      <c r="G18" s="6">
        <v>0</v>
      </c>
      <c r="H18" s="6">
        <v>202111.48</v>
      </c>
      <c r="I18" s="15">
        <f t="shared" si="0"/>
        <v>242533.776</v>
      </c>
      <c r="J18" s="15">
        <v>0</v>
      </c>
      <c r="K18" s="15">
        <v>0</v>
      </c>
    </row>
    <row r="19" spans="1:8" ht="12.75">
      <c r="A19" s="10"/>
      <c r="B19" s="10"/>
      <c r="C19" s="11"/>
      <c r="D19" s="11"/>
      <c r="E19" s="11"/>
      <c r="F19" s="11"/>
      <c r="G19" s="11"/>
      <c r="H19" s="11"/>
    </row>
    <row r="20" spans="1:11" ht="12.75">
      <c r="A20" s="4" t="s">
        <v>7</v>
      </c>
      <c r="B20" s="4" t="s">
        <v>8</v>
      </c>
      <c r="C20" s="6">
        <v>-30547.01</v>
      </c>
      <c r="D20" s="6">
        <v>86545.35</v>
      </c>
      <c r="E20" s="6">
        <v>-117092.36</v>
      </c>
      <c r="F20" s="6">
        <f aca="true" t="shared" si="1" ref="F20:K20">SUM(F7:F18)</f>
        <v>761240.9300000002</v>
      </c>
      <c r="G20" s="6">
        <f t="shared" si="1"/>
        <v>865453.5000000001</v>
      </c>
      <c r="H20" s="6">
        <f t="shared" si="1"/>
        <v>-104212.56999999998</v>
      </c>
      <c r="I20" s="16">
        <f t="shared" si="1"/>
        <v>913487.1160000002</v>
      </c>
      <c r="J20" s="23">
        <f t="shared" si="1"/>
        <v>1355015.86</v>
      </c>
      <c r="K20" s="23">
        <f t="shared" si="1"/>
        <v>1376882.63</v>
      </c>
    </row>
    <row r="21" spans="1:8" ht="12.75">
      <c r="A21" s="10"/>
      <c r="B21" s="10"/>
      <c r="C21" s="11"/>
      <c r="D21" s="11"/>
      <c r="E21" s="11"/>
      <c r="F21" s="11"/>
      <c r="G21" s="11"/>
      <c r="H21" s="11"/>
    </row>
    <row r="22" spans="1:8" ht="12.75">
      <c r="A22" s="7" t="s">
        <v>7</v>
      </c>
      <c r="B22" s="5"/>
      <c r="C22" s="5"/>
      <c r="D22" s="5"/>
      <c r="E22" s="5"/>
      <c r="F22" s="5"/>
      <c r="G22" s="5"/>
      <c r="H22" s="5"/>
    </row>
    <row r="23" spans="1:8" ht="12.75">
      <c r="A23" s="4" t="s">
        <v>9</v>
      </c>
      <c r="B23" s="5"/>
      <c r="C23" s="5"/>
      <c r="D23" s="5"/>
      <c r="E23" s="5"/>
      <c r="F23" s="5"/>
      <c r="G23" s="5"/>
      <c r="H23" s="5"/>
    </row>
    <row r="24" spans="1:11" ht="12.75">
      <c r="A24" s="4" t="s">
        <v>178</v>
      </c>
      <c r="B24" s="4" t="s">
        <v>179</v>
      </c>
      <c r="C24" s="6">
        <v>28819.86</v>
      </c>
      <c r="D24" s="6">
        <v>25888</v>
      </c>
      <c r="E24" s="6">
        <v>2931.86</v>
      </c>
      <c r="F24" s="6">
        <v>260260.05</v>
      </c>
      <c r="G24" s="6">
        <v>258880</v>
      </c>
      <c r="H24" s="6">
        <v>1380.05</v>
      </c>
      <c r="I24" s="14">
        <f aca="true" t="shared" si="2" ref="I24:I47">+F24/10*12</f>
        <v>312312.05999999994</v>
      </c>
      <c r="J24" s="14">
        <f>+'General Salaries'!E14</f>
        <v>353743.92480000004</v>
      </c>
      <c r="K24" s="14">
        <f>+'General Salaries'!H14</f>
        <v>357551.9776</v>
      </c>
    </row>
    <row r="25" spans="1:12" ht="12.75">
      <c r="A25" s="4" t="s">
        <v>180</v>
      </c>
      <c r="B25" s="4" t="s">
        <v>181</v>
      </c>
      <c r="C25" s="6">
        <v>7539.64</v>
      </c>
      <c r="D25" s="6">
        <v>6417</v>
      </c>
      <c r="E25" s="6">
        <v>1122.64</v>
      </c>
      <c r="F25" s="6">
        <v>70079.6</v>
      </c>
      <c r="G25" s="6">
        <v>64170</v>
      </c>
      <c r="H25" s="6">
        <v>5909.6</v>
      </c>
      <c r="I25" s="14">
        <f t="shared" si="2"/>
        <v>84095.52000000002</v>
      </c>
      <c r="J25" s="14">
        <f>+J24*$L$25</f>
        <v>95251.77895114558</v>
      </c>
      <c r="K25" s="14">
        <v>96037</v>
      </c>
      <c r="L25" s="18">
        <f>+I25/I24</f>
        <v>0.2692676036910007</v>
      </c>
    </row>
    <row r="26" spans="1:12" ht="12.75">
      <c r="A26" s="4" t="s">
        <v>182</v>
      </c>
      <c r="B26" s="4" t="s">
        <v>183</v>
      </c>
      <c r="C26" s="6">
        <v>20127.07</v>
      </c>
      <c r="D26" s="6">
        <v>12167</v>
      </c>
      <c r="E26" s="6">
        <v>7960.07</v>
      </c>
      <c r="F26" s="6">
        <v>150403.97</v>
      </c>
      <c r="G26" s="6">
        <v>121670</v>
      </c>
      <c r="H26" s="6">
        <v>28733.97</v>
      </c>
      <c r="I26" s="14">
        <f t="shared" si="2"/>
        <v>180484.76400000002</v>
      </c>
      <c r="J26" s="14">
        <f>+J24*$L$26</f>
        <v>204428.18885688172</v>
      </c>
      <c r="K26" s="14">
        <v>212781</v>
      </c>
      <c r="L26" s="18">
        <f>+I26/I24</f>
        <v>0.5778987977601635</v>
      </c>
    </row>
    <row r="27" spans="1:11" ht="12.75">
      <c r="A27" s="4" t="s">
        <v>184</v>
      </c>
      <c r="B27" s="4" t="s">
        <v>185</v>
      </c>
      <c r="C27" s="6">
        <v>13.1</v>
      </c>
      <c r="D27" s="6">
        <v>0</v>
      </c>
      <c r="E27" s="6">
        <v>13.1</v>
      </c>
      <c r="F27" s="6">
        <v>413.19</v>
      </c>
      <c r="G27" s="6">
        <v>0</v>
      </c>
      <c r="H27" s="6">
        <v>413.19</v>
      </c>
      <c r="I27" s="14">
        <f t="shared" si="2"/>
        <v>495.82800000000003</v>
      </c>
      <c r="J27" s="14">
        <v>0</v>
      </c>
      <c r="K27" s="14">
        <v>0</v>
      </c>
    </row>
    <row r="28" spans="1:11" ht="12.75">
      <c r="A28" s="4" t="s">
        <v>186</v>
      </c>
      <c r="B28" s="4" t="s">
        <v>187</v>
      </c>
      <c r="C28" s="6">
        <v>2</v>
      </c>
      <c r="D28" s="6">
        <v>167</v>
      </c>
      <c r="E28" s="6">
        <v>-165</v>
      </c>
      <c r="F28" s="6">
        <v>3034.65</v>
      </c>
      <c r="G28" s="6">
        <v>1670</v>
      </c>
      <c r="H28" s="6">
        <v>1364.65</v>
      </c>
      <c r="I28" s="14">
        <f t="shared" si="2"/>
        <v>3641.5800000000004</v>
      </c>
      <c r="J28" s="14">
        <v>3500</v>
      </c>
      <c r="K28" s="14">
        <v>3500</v>
      </c>
    </row>
    <row r="29" spans="1:11" ht="12.75">
      <c r="A29" s="4" t="s">
        <v>188</v>
      </c>
      <c r="B29" s="4" t="s">
        <v>189</v>
      </c>
      <c r="C29" s="6">
        <v>0</v>
      </c>
      <c r="D29" s="6">
        <v>60</v>
      </c>
      <c r="E29" s="6">
        <v>-60</v>
      </c>
      <c r="F29" s="6">
        <v>2105.17</v>
      </c>
      <c r="G29" s="6">
        <v>600</v>
      </c>
      <c r="H29" s="6">
        <v>1505.17</v>
      </c>
      <c r="I29" s="14">
        <f t="shared" si="2"/>
        <v>2526.2039999999997</v>
      </c>
      <c r="J29" s="14">
        <f>+'Expense Allocation'!C12</f>
        <v>3169.405735483638</v>
      </c>
      <c r="K29" s="14">
        <f>+J29</f>
        <v>3169.405735483638</v>
      </c>
    </row>
    <row r="30" spans="1:11" ht="12.75">
      <c r="A30" s="4" t="s">
        <v>190</v>
      </c>
      <c r="B30" s="4" t="s">
        <v>191</v>
      </c>
      <c r="C30" s="6">
        <v>1685.61</v>
      </c>
      <c r="D30" s="6">
        <v>1000</v>
      </c>
      <c r="E30" s="6">
        <v>685.61</v>
      </c>
      <c r="F30" s="6">
        <v>7424.16</v>
      </c>
      <c r="G30" s="6">
        <v>10000</v>
      </c>
      <c r="H30" s="6">
        <v>-2575.84</v>
      </c>
      <c r="I30" s="14">
        <f t="shared" si="2"/>
        <v>8908.991999999998</v>
      </c>
      <c r="J30" s="14">
        <v>10000</v>
      </c>
      <c r="K30" s="14">
        <v>10000</v>
      </c>
    </row>
    <row r="31" spans="1:11" ht="12.75">
      <c r="A31" s="4" t="s">
        <v>192</v>
      </c>
      <c r="B31" s="4" t="s">
        <v>193</v>
      </c>
      <c r="C31" s="6">
        <v>3505.5</v>
      </c>
      <c r="D31" s="6">
        <v>4167</v>
      </c>
      <c r="E31" s="6">
        <v>-661.5</v>
      </c>
      <c r="F31" s="6">
        <v>35055</v>
      </c>
      <c r="G31" s="6">
        <v>41670</v>
      </c>
      <c r="H31" s="6">
        <v>-6615</v>
      </c>
      <c r="I31" s="14">
        <f t="shared" si="2"/>
        <v>42066</v>
      </c>
      <c r="J31" s="14">
        <v>50000</v>
      </c>
      <c r="K31" s="14">
        <v>50000</v>
      </c>
    </row>
    <row r="32" spans="1:11" ht="12.75">
      <c r="A32" s="4" t="s">
        <v>194</v>
      </c>
      <c r="B32" s="4" t="s">
        <v>195</v>
      </c>
      <c r="C32" s="6">
        <v>250</v>
      </c>
      <c r="D32" s="6">
        <v>0</v>
      </c>
      <c r="E32" s="6">
        <v>250</v>
      </c>
      <c r="F32" s="6">
        <v>1120</v>
      </c>
      <c r="G32" s="6">
        <v>0</v>
      </c>
      <c r="H32" s="6">
        <v>1120</v>
      </c>
      <c r="I32" s="14">
        <f t="shared" si="2"/>
        <v>1344</v>
      </c>
      <c r="J32" s="14">
        <f>+'Expense Allocation'!C28</f>
        <v>1587.232917158432</v>
      </c>
      <c r="K32" s="14">
        <f>+J32</f>
        <v>1587.232917158432</v>
      </c>
    </row>
    <row r="33" spans="1:11" ht="12.75">
      <c r="A33" s="4" t="s">
        <v>196</v>
      </c>
      <c r="B33" s="4" t="s">
        <v>197</v>
      </c>
      <c r="C33" s="6">
        <v>11757.28</v>
      </c>
      <c r="D33" s="6">
        <v>5833</v>
      </c>
      <c r="E33" s="6">
        <v>5924.28</v>
      </c>
      <c r="F33" s="6">
        <v>73170.56</v>
      </c>
      <c r="G33" s="6">
        <v>58330</v>
      </c>
      <c r="H33" s="6">
        <v>14840.56</v>
      </c>
      <c r="I33" s="14">
        <f t="shared" si="2"/>
        <v>87804.67199999999</v>
      </c>
      <c r="J33" s="14">
        <v>75000</v>
      </c>
      <c r="K33" s="14">
        <v>75000</v>
      </c>
    </row>
    <row r="34" spans="1:11" ht="12.75">
      <c r="A34" s="4" t="s">
        <v>198</v>
      </c>
      <c r="B34" s="4" t="s">
        <v>199</v>
      </c>
      <c r="C34" s="6">
        <v>4062.5</v>
      </c>
      <c r="D34" s="6">
        <v>660</v>
      </c>
      <c r="E34" s="6">
        <v>3402.5</v>
      </c>
      <c r="F34" s="6">
        <v>43995.09</v>
      </c>
      <c r="G34" s="6">
        <v>6600</v>
      </c>
      <c r="H34" s="6">
        <v>37395.09</v>
      </c>
      <c r="I34" s="14">
        <f t="shared" si="2"/>
        <v>52794.108</v>
      </c>
      <c r="J34" s="14">
        <f>+'Expense Allocation'!C20</f>
        <v>32087.307715693758</v>
      </c>
      <c r="K34" s="14">
        <f>+J34</f>
        <v>32087.307715693758</v>
      </c>
    </row>
    <row r="35" spans="1:11" ht="12.75">
      <c r="A35" s="4" t="s">
        <v>200</v>
      </c>
      <c r="B35" s="4" t="s">
        <v>201</v>
      </c>
      <c r="C35" s="6">
        <v>1329.96</v>
      </c>
      <c r="D35" s="6">
        <v>1917</v>
      </c>
      <c r="E35" s="6">
        <v>-587.04</v>
      </c>
      <c r="F35" s="6">
        <v>12421.8</v>
      </c>
      <c r="G35" s="6">
        <v>19170</v>
      </c>
      <c r="H35" s="6">
        <v>-6748.2</v>
      </c>
      <c r="I35" s="14">
        <f t="shared" si="2"/>
        <v>14906.159999999998</v>
      </c>
      <c r="J35" s="14">
        <v>20000</v>
      </c>
      <c r="K35" s="14">
        <v>20000</v>
      </c>
    </row>
    <row r="36" spans="1:11" ht="12.75">
      <c r="A36" s="4" t="s">
        <v>202</v>
      </c>
      <c r="B36" s="4" t="s">
        <v>203</v>
      </c>
      <c r="C36" s="6">
        <v>0</v>
      </c>
      <c r="D36" s="6">
        <v>0</v>
      </c>
      <c r="E36" s="6">
        <v>0</v>
      </c>
      <c r="F36" s="6">
        <v>369.65</v>
      </c>
      <c r="G36" s="6">
        <v>0</v>
      </c>
      <c r="H36" s="6">
        <v>369.65</v>
      </c>
      <c r="I36" s="14">
        <f t="shared" si="2"/>
        <v>443.5799999999999</v>
      </c>
      <c r="J36" s="14">
        <v>0</v>
      </c>
      <c r="K36" s="14">
        <v>0</v>
      </c>
    </row>
    <row r="37" spans="1:11" ht="12.75">
      <c r="A37" s="4" t="s">
        <v>204</v>
      </c>
      <c r="B37" s="4" t="s">
        <v>205</v>
      </c>
      <c r="C37" s="6">
        <v>828.82</v>
      </c>
      <c r="D37" s="6">
        <v>100.02</v>
      </c>
      <c r="E37" s="6">
        <v>728.8</v>
      </c>
      <c r="F37" s="6">
        <v>2465.79</v>
      </c>
      <c r="G37" s="6">
        <v>1000.2</v>
      </c>
      <c r="H37" s="6">
        <v>1465.59</v>
      </c>
      <c r="I37" s="14">
        <f t="shared" si="2"/>
        <v>2958.9480000000003</v>
      </c>
      <c r="J37" s="14">
        <f>+'Expense Allocation'!C4</f>
        <v>17422.16013103382</v>
      </c>
      <c r="K37" s="14">
        <f>+J37</f>
        <v>17422.16013103382</v>
      </c>
    </row>
    <row r="38" spans="1:11" ht="12.75">
      <c r="A38" s="4" t="s">
        <v>206</v>
      </c>
      <c r="B38" s="4" t="s">
        <v>207</v>
      </c>
      <c r="C38" s="6">
        <v>0</v>
      </c>
      <c r="D38" s="6">
        <v>0</v>
      </c>
      <c r="E38" s="6">
        <v>0</v>
      </c>
      <c r="F38" s="6">
        <v>28.88</v>
      </c>
      <c r="G38" s="6">
        <v>0</v>
      </c>
      <c r="H38" s="6">
        <v>28.88</v>
      </c>
      <c r="I38" s="14">
        <f t="shared" si="2"/>
        <v>34.656</v>
      </c>
      <c r="J38" s="14">
        <v>0</v>
      </c>
      <c r="K38" s="14">
        <v>0</v>
      </c>
    </row>
    <row r="39" spans="1:11" ht="12.75">
      <c r="A39" s="4" t="s">
        <v>208</v>
      </c>
      <c r="B39" s="4" t="s">
        <v>209</v>
      </c>
      <c r="C39" s="6">
        <v>766.42</v>
      </c>
      <c r="D39" s="6">
        <v>79.98</v>
      </c>
      <c r="E39" s="6">
        <v>686.44</v>
      </c>
      <c r="F39" s="6">
        <v>8559.27</v>
      </c>
      <c r="G39" s="6">
        <v>799.8</v>
      </c>
      <c r="H39" s="6">
        <v>7759.47</v>
      </c>
      <c r="I39" s="14">
        <f t="shared" si="2"/>
        <v>10271.124</v>
      </c>
      <c r="J39" s="14">
        <f>+'Expense Allocation'!C24</f>
        <v>10447.325608767294</v>
      </c>
      <c r="K39" s="14">
        <f>+J39</f>
        <v>10447.325608767294</v>
      </c>
    </row>
    <row r="40" spans="1:11" ht="12.75">
      <c r="A40" s="4" t="s">
        <v>210</v>
      </c>
      <c r="B40" s="4" t="s">
        <v>211</v>
      </c>
      <c r="C40" s="6">
        <v>617.03</v>
      </c>
      <c r="D40" s="6">
        <v>109.98</v>
      </c>
      <c r="E40" s="6">
        <v>507.05</v>
      </c>
      <c r="F40" s="6">
        <v>6101.32</v>
      </c>
      <c r="G40" s="6">
        <v>1099.8</v>
      </c>
      <c r="H40" s="6">
        <v>5001.52</v>
      </c>
      <c r="I40" s="14">
        <f t="shared" si="2"/>
        <v>7321.583999999999</v>
      </c>
      <c r="J40" s="14">
        <f>+'Expense Allocation'!C8</f>
        <v>7812.913299944184</v>
      </c>
      <c r="K40" s="14">
        <f>+J40</f>
        <v>7812.913299944184</v>
      </c>
    </row>
    <row r="41" spans="1:11" ht="12.75">
      <c r="A41" s="4" t="s">
        <v>212</v>
      </c>
      <c r="B41" s="4" t="s">
        <v>213</v>
      </c>
      <c r="C41" s="6">
        <v>179.23</v>
      </c>
      <c r="D41" s="6">
        <v>250.02</v>
      </c>
      <c r="E41" s="6">
        <v>-70.79</v>
      </c>
      <c r="F41" s="6">
        <v>2502.8</v>
      </c>
      <c r="G41" s="6">
        <v>2500.2</v>
      </c>
      <c r="H41" s="6">
        <v>2.6</v>
      </c>
      <c r="I41" s="14">
        <f t="shared" si="2"/>
        <v>3003.3600000000006</v>
      </c>
      <c r="J41" s="14">
        <f>+'Expense Allocation'!C16</f>
        <v>3426.9899880068724</v>
      </c>
      <c r="K41" s="14">
        <f>+J41</f>
        <v>3426.9899880068724</v>
      </c>
    </row>
    <row r="42" spans="1:11" ht="12.75">
      <c r="A42" s="4" t="s">
        <v>214</v>
      </c>
      <c r="B42" s="4" t="s">
        <v>215</v>
      </c>
      <c r="C42" s="6">
        <v>1177.2</v>
      </c>
      <c r="D42" s="6">
        <v>1250</v>
      </c>
      <c r="E42" s="6">
        <v>-72.8</v>
      </c>
      <c r="F42" s="6">
        <v>12361.46</v>
      </c>
      <c r="G42" s="6">
        <v>12500</v>
      </c>
      <c r="H42" s="6">
        <v>-138.54</v>
      </c>
      <c r="I42" s="14">
        <f t="shared" si="2"/>
        <v>14833.752</v>
      </c>
      <c r="J42" s="14">
        <v>16000</v>
      </c>
      <c r="K42" s="14">
        <v>16000</v>
      </c>
    </row>
    <row r="43" spans="1:11" ht="12.75">
      <c r="A43" s="4" t="s">
        <v>216</v>
      </c>
      <c r="B43" s="4" t="s">
        <v>217</v>
      </c>
      <c r="C43" s="6">
        <v>0</v>
      </c>
      <c r="D43" s="6">
        <v>266.67</v>
      </c>
      <c r="E43" s="6">
        <v>-266.67</v>
      </c>
      <c r="F43" s="6">
        <v>1836.62</v>
      </c>
      <c r="G43" s="6">
        <v>2666.7</v>
      </c>
      <c r="H43" s="6">
        <v>-830.08</v>
      </c>
      <c r="I43" s="14">
        <f t="shared" si="2"/>
        <v>2203.9439999999995</v>
      </c>
      <c r="J43" s="14">
        <v>3000</v>
      </c>
      <c r="K43" s="14">
        <v>3000</v>
      </c>
    </row>
    <row r="44" spans="1:11" ht="12.75">
      <c r="A44" s="4" t="s">
        <v>218</v>
      </c>
      <c r="B44" s="4" t="s">
        <v>219</v>
      </c>
      <c r="C44" s="6">
        <v>875.63</v>
      </c>
      <c r="D44" s="6">
        <v>0</v>
      </c>
      <c r="E44" s="6">
        <v>875.63</v>
      </c>
      <c r="F44" s="6">
        <v>3103.14</v>
      </c>
      <c r="G44" s="6">
        <v>0</v>
      </c>
      <c r="H44" s="6">
        <v>3103.14</v>
      </c>
      <c r="I44" s="14">
        <f t="shared" si="2"/>
        <v>3723.7679999999996</v>
      </c>
      <c r="J44" s="14">
        <v>3500</v>
      </c>
      <c r="K44" s="14">
        <v>3500</v>
      </c>
    </row>
    <row r="45" spans="1:11" ht="12.75">
      <c r="A45" s="4" t="s">
        <v>220</v>
      </c>
      <c r="B45" s="4" t="s">
        <v>221</v>
      </c>
      <c r="C45" s="6">
        <v>13354.06</v>
      </c>
      <c r="D45" s="6">
        <v>0</v>
      </c>
      <c r="E45" s="6">
        <v>13354.06</v>
      </c>
      <c r="F45" s="6">
        <v>37433.19</v>
      </c>
      <c r="G45" s="6">
        <v>0</v>
      </c>
      <c r="H45" s="6">
        <v>37433.19</v>
      </c>
      <c r="I45" s="14">
        <f t="shared" si="2"/>
        <v>44919.82800000001</v>
      </c>
      <c r="J45" s="14">
        <v>125000</v>
      </c>
      <c r="K45" s="14">
        <v>125000</v>
      </c>
    </row>
    <row r="46" spans="1:11" ht="12.75">
      <c r="A46" s="4" t="s">
        <v>222</v>
      </c>
      <c r="B46" s="4" t="s">
        <v>223</v>
      </c>
      <c r="C46" s="6">
        <v>1565.93</v>
      </c>
      <c r="D46" s="6">
        <v>0</v>
      </c>
      <c r="E46" s="6">
        <v>1565.93</v>
      </c>
      <c r="F46" s="6">
        <v>31265.4</v>
      </c>
      <c r="G46" s="6">
        <v>0</v>
      </c>
      <c r="H46" s="6">
        <v>31265.4</v>
      </c>
      <c r="I46" s="14">
        <f t="shared" si="2"/>
        <v>37518.479999999996</v>
      </c>
      <c r="J46" s="14">
        <v>0</v>
      </c>
      <c r="K46" s="14">
        <v>0</v>
      </c>
    </row>
    <row r="47" spans="1:11" ht="12.75">
      <c r="A47" s="4" t="s">
        <v>224</v>
      </c>
      <c r="B47" s="4" t="s">
        <v>225</v>
      </c>
      <c r="C47" s="6">
        <v>0</v>
      </c>
      <c r="D47" s="6">
        <v>0</v>
      </c>
      <c r="E47" s="6">
        <v>0</v>
      </c>
      <c r="F47" s="6">
        <v>30.41</v>
      </c>
      <c r="G47" s="6">
        <v>0</v>
      </c>
      <c r="H47" s="6">
        <v>30.41</v>
      </c>
      <c r="I47" s="15">
        <f t="shared" si="2"/>
        <v>36.492</v>
      </c>
      <c r="J47" s="15">
        <v>0</v>
      </c>
      <c r="K47" s="15">
        <v>0</v>
      </c>
    </row>
    <row r="48" spans="1:8" ht="12.75">
      <c r="A48" s="10"/>
      <c r="B48" s="10"/>
      <c r="C48" s="11"/>
      <c r="D48" s="11"/>
      <c r="E48" s="11"/>
      <c r="F48" s="11"/>
      <c r="G48" s="11"/>
      <c r="H48" s="11"/>
    </row>
    <row r="49" spans="1:11" ht="12.75">
      <c r="A49" s="4" t="s">
        <v>7</v>
      </c>
      <c r="B49" s="4" t="s">
        <v>14</v>
      </c>
      <c r="C49" s="6">
        <v>98456.84</v>
      </c>
      <c r="D49" s="6">
        <v>60332.67</v>
      </c>
      <c r="E49" s="6">
        <v>38124.17</v>
      </c>
      <c r="F49" s="6">
        <f aca="true" t="shared" si="3" ref="F49:K49">SUM(F24:F47)</f>
        <v>765541.1700000002</v>
      </c>
      <c r="G49" s="6">
        <f t="shared" si="3"/>
        <v>603326.7</v>
      </c>
      <c r="H49" s="6">
        <f t="shared" si="3"/>
        <v>162214.47000000003</v>
      </c>
      <c r="I49" s="6">
        <f t="shared" si="3"/>
        <v>918649.4039999999</v>
      </c>
      <c r="J49" s="6">
        <f t="shared" si="3"/>
        <v>1035377.2280041153</v>
      </c>
      <c r="K49" s="6">
        <f t="shared" si="3"/>
        <v>1048323.312996088</v>
      </c>
    </row>
    <row r="50" spans="1:11" ht="12.75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3.5" thickBot="1">
      <c r="A51" s="4" t="s">
        <v>7</v>
      </c>
      <c r="B51" s="4" t="s">
        <v>15</v>
      </c>
      <c r="C51" s="6">
        <v>-129003.85</v>
      </c>
      <c r="D51" s="6">
        <v>26212.68</v>
      </c>
      <c r="E51" s="6">
        <v>-155216.53</v>
      </c>
      <c r="F51" s="6">
        <f aca="true" t="shared" si="4" ref="F51:K51">+F20-F49</f>
        <v>-4300.239999999991</v>
      </c>
      <c r="G51" s="6">
        <f t="shared" si="4"/>
        <v>262126.80000000016</v>
      </c>
      <c r="H51" s="6">
        <f t="shared" si="4"/>
        <v>-266427.04000000004</v>
      </c>
      <c r="I51" s="17">
        <f t="shared" si="4"/>
        <v>-5162.287999999709</v>
      </c>
      <c r="J51" s="17">
        <f t="shared" si="4"/>
        <v>319638.6319958848</v>
      </c>
      <c r="K51" s="17">
        <f t="shared" si="4"/>
        <v>328559.31700391194</v>
      </c>
    </row>
    <row r="52" spans="1:8" ht="14.25" thickBot="1" thickTop="1">
      <c r="A52" s="12"/>
      <c r="B52" s="12"/>
      <c r="C52" s="13"/>
      <c r="D52" s="13"/>
      <c r="E52" s="13"/>
      <c r="F52" s="13"/>
      <c r="G52" s="13"/>
      <c r="H52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3" sqref="H13"/>
    </sheetView>
  </sheetViews>
  <sheetFormatPr defaultColWidth="9.140625" defaultRowHeight="12.75"/>
  <cols>
    <col min="1" max="1" width="13.28125" style="0" customWidth="1"/>
    <col min="2" max="2" width="11.28125" style="0" bestFit="1" customWidth="1"/>
    <col min="5" max="5" width="11.28125" style="0" bestFit="1" customWidth="1"/>
    <col min="8" max="8" width="11.28125" style="0" bestFit="1" customWidth="1"/>
  </cols>
  <sheetData>
    <row r="1" spans="1:6" ht="12.75">
      <c r="A1" s="33" t="s">
        <v>266</v>
      </c>
      <c r="B1" s="33"/>
      <c r="C1" s="38"/>
      <c r="F1" s="37"/>
    </row>
    <row r="2" spans="3:6" ht="12.75">
      <c r="C2" s="37"/>
      <c r="F2" s="37"/>
    </row>
    <row r="3" spans="1:8" ht="12.75">
      <c r="A3" s="34"/>
      <c r="B3" s="34">
        <v>2005</v>
      </c>
      <c r="C3" s="39">
        <v>0.03</v>
      </c>
      <c r="D3" s="35" t="s">
        <v>248</v>
      </c>
      <c r="E3" s="34">
        <v>2006</v>
      </c>
      <c r="F3" s="39">
        <v>0.04</v>
      </c>
      <c r="G3" s="35" t="s">
        <v>248</v>
      </c>
      <c r="H3" s="34">
        <v>2006</v>
      </c>
    </row>
    <row r="4" spans="1:8" ht="12.75">
      <c r="A4" s="34" t="s">
        <v>241</v>
      </c>
      <c r="B4" s="34" t="s">
        <v>244</v>
      </c>
      <c r="C4" s="39" t="s">
        <v>245</v>
      </c>
      <c r="D4" s="34" t="s">
        <v>245</v>
      </c>
      <c r="E4" s="34" t="s">
        <v>244</v>
      </c>
      <c r="F4" s="39" t="s">
        <v>245</v>
      </c>
      <c r="G4" s="34" t="s">
        <v>245</v>
      </c>
      <c r="H4" s="34" t="s">
        <v>244</v>
      </c>
    </row>
    <row r="5" spans="1:8" ht="12.75">
      <c r="A5" t="s">
        <v>267</v>
      </c>
      <c r="B5" s="36">
        <v>34489.44</v>
      </c>
      <c r="C5" s="37">
        <v>0.03</v>
      </c>
      <c r="D5" s="36">
        <f>+B5*C5</f>
        <v>1034.6832</v>
      </c>
      <c r="E5" s="36">
        <f>+D5+B5</f>
        <v>35524.1232</v>
      </c>
      <c r="F5" s="37">
        <f>+C5+0.01</f>
        <v>0.04</v>
      </c>
      <c r="G5" s="36">
        <f>+B5*F5</f>
        <v>1379.5776</v>
      </c>
      <c r="H5" s="36">
        <f aca="true" t="shared" si="0" ref="H5:H11">+G5+B5</f>
        <v>35869.0176</v>
      </c>
    </row>
    <row r="6" spans="1:8" ht="12.75">
      <c r="A6" t="s">
        <v>268</v>
      </c>
      <c r="B6" s="36">
        <v>30358.56</v>
      </c>
      <c r="C6" s="37">
        <v>0.03</v>
      </c>
      <c r="D6" s="36">
        <f aca="true" t="shared" si="1" ref="D6:D12">+B6*C6</f>
        <v>910.7568</v>
      </c>
      <c r="E6" s="36">
        <f aca="true" t="shared" si="2" ref="E6:E12">+D6+B6</f>
        <v>31269.3168</v>
      </c>
      <c r="F6" s="37">
        <f aca="true" t="shared" si="3" ref="F6:F12">+C6+0.01</f>
        <v>0.04</v>
      </c>
      <c r="G6" s="36">
        <f aca="true" t="shared" si="4" ref="G6:G12">+B6*F6</f>
        <v>1214.3424</v>
      </c>
      <c r="H6" s="36">
        <f t="shared" si="0"/>
        <v>31572.902400000003</v>
      </c>
    </row>
    <row r="7" spans="1:8" ht="12.75">
      <c r="A7" t="s">
        <v>269</v>
      </c>
      <c r="B7" s="36">
        <v>35252.88</v>
      </c>
      <c r="C7" s="37">
        <v>0.03</v>
      </c>
      <c r="D7" s="36">
        <f t="shared" si="1"/>
        <v>1057.5864</v>
      </c>
      <c r="E7" s="36">
        <f t="shared" si="2"/>
        <v>36310.4664</v>
      </c>
      <c r="F7" s="37">
        <f t="shared" si="3"/>
        <v>0.04</v>
      </c>
      <c r="G7" s="36">
        <f t="shared" si="4"/>
        <v>1410.1152</v>
      </c>
      <c r="H7" s="36">
        <f t="shared" si="0"/>
        <v>36662.9952</v>
      </c>
    </row>
    <row r="8" spans="1:8" ht="12.75">
      <c r="A8" t="s">
        <v>270</v>
      </c>
      <c r="B8" s="36">
        <v>33208.56</v>
      </c>
      <c r="C8" s="37">
        <v>0.03</v>
      </c>
      <c r="D8" s="36">
        <f t="shared" si="1"/>
        <v>996.2567999999999</v>
      </c>
      <c r="E8" s="36">
        <f t="shared" si="2"/>
        <v>34204.8168</v>
      </c>
      <c r="F8" s="37">
        <f t="shared" si="3"/>
        <v>0.04</v>
      </c>
      <c r="G8" s="36">
        <f t="shared" si="4"/>
        <v>1328.3424</v>
      </c>
      <c r="H8" s="36">
        <f t="shared" si="0"/>
        <v>34536.9024</v>
      </c>
    </row>
    <row r="9" spans="1:8" ht="12.75">
      <c r="A9" t="s">
        <v>271</v>
      </c>
      <c r="B9" s="36">
        <v>33630</v>
      </c>
      <c r="C9" s="37">
        <v>0</v>
      </c>
      <c r="D9" s="36">
        <f t="shared" si="1"/>
        <v>0</v>
      </c>
      <c r="E9" s="36">
        <f t="shared" si="2"/>
        <v>33630</v>
      </c>
      <c r="F9" s="37">
        <v>0</v>
      </c>
      <c r="G9" s="36">
        <f t="shared" si="4"/>
        <v>0</v>
      </c>
      <c r="H9" s="36">
        <f t="shared" si="0"/>
        <v>33630</v>
      </c>
    </row>
    <row r="10" spans="1:8" ht="12.75">
      <c r="A10" t="s">
        <v>276</v>
      </c>
      <c r="B10" s="36">
        <v>38000.16</v>
      </c>
      <c r="C10" s="37">
        <v>0</v>
      </c>
      <c r="D10" s="36">
        <f>+B10*C10</f>
        <v>0</v>
      </c>
      <c r="E10" s="36">
        <f>+D10+B10</f>
        <v>38000.16</v>
      </c>
      <c r="F10" s="37">
        <v>0</v>
      </c>
      <c r="G10" s="36">
        <f>+B10*F10</f>
        <v>0</v>
      </c>
      <c r="H10" s="36">
        <f t="shared" si="0"/>
        <v>38000.16</v>
      </c>
    </row>
    <row r="11" spans="1:8" ht="12.75">
      <c r="A11" t="s">
        <v>284</v>
      </c>
      <c r="B11" s="36">
        <v>17280</v>
      </c>
      <c r="C11" s="37">
        <v>0</v>
      </c>
      <c r="D11" s="36">
        <f>+B11*C11</f>
        <v>0</v>
      </c>
      <c r="E11" s="36">
        <f>+D11+B11</f>
        <v>17280</v>
      </c>
      <c r="F11" s="37">
        <v>0</v>
      </c>
      <c r="G11" s="36">
        <f>+B11*F11</f>
        <v>0</v>
      </c>
      <c r="H11" s="36">
        <f t="shared" si="0"/>
        <v>17280</v>
      </c>
    </row>
    <row r="12" spans="1:8" ht="12.75">
      <c r="A12" t="s">
        <v>272</v>
      </c>
      <c r="B12" s="36">
        <v>123810.72</v>
      </c>
      <c r="C12" s="37">
        <v>0.03</v>
      </c>
      <c r="D12" s="36">
        <f t="shared" si="1"/>
        <v>3714.3215999999998</v>
      </c>
      <c r="E12" s="36">
        <f t="shared" si="2"/>
        <v>127525.0416</v>
      </c>
      <c r="F12" s="37">
        <f t="shared" si="3"/>
        <v>0.04</v>
      </c>
      <c r="G12" s="36">
        <f t="shared" si="4"/>
        <v>4952.428800000001</v>
      </c>
      <c r="H12" s="36">
        <v>130000</v>
      </c>
    </row>
    <row r="14" spans="2:8" ht="12.75">
      <c r="B14" s="42">
        <f>SUM(B5:B13)</f>
        <v>346030.32</v>
      </c>
      <c r="E14" s="42">
        <f>SUM(E5:E13)</f>
        <v>353743.92480000004</v>
      </c>
      <c r="H14" s="42">
        <f>SUM(H5:H13)</f>
        <v>357551.9776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3" sqref="G3:G19"/>
    </sheetView>
  </sheetViews>
  <sheetFormatPr defaultColWidth="9.140625" defaultRowHeight="12.75"/>
  <cols>
    <col min="1" max="1" width="9.7109375" style="9" customWidth="1"/>
    <col min="2" max="2" width="25.57421875" style="9" bestFit="1" customWidth="1"/>
    <col min="3" max="3" width="0" style="9" hidden="1" customWidth="1"/>
    <col min="4" max="4" width="13.57421875" style="9" customWidth="1"/>
    <col min="5" max="5" width="9.140625" style="9" customWidth="1"/>
    <col min="6" max="6" width="9.140625" style="14" customWidth="1"/>
    <col min="7" max="16384" width="9.140625" style="9" customWidth="1"/>
  </cols>
  <sheetData>
    <row r="1" ht="12.75">
      <c r="A1" s="9" t="s">
        <v>226</v>
      </c>
    </row>
    <row r="2" spans="1:7" ht="12.75">
      <c r="A2" s="9" t="s">
        <v>230</v>
      </c>
      <c r="F2" s="40">
        <v>0.03</v>
      </c>
      <c r="G2" s="41">
        <v>0.04</v>
      </c>
    </row>
    <row r="3" spans="4:7" ht="12.75">
      <c r="D3" s="19">
        <v>38656</v>
      </c>
      <c r="E3" s="19">
        <v>38717</v>
      </c>
      <c r="F3" s="24">
        <v>2006</v>
      </c>
      <c r="G3" s="24">
        <v>2006</v>
      </c>
    </row>
    <row r="4" spans="4:7" ht="12.75">
      <c r="D4" s="20" t="s">
        <v>236</v>
      </c>
      <c r="E4" s="20" t="s">
        <v>237</v>
      </c>
      <c r="F4" s="22" t="s">
        <v>238</v>
      </c>
      <c r="G4" s="22" t="s">
        <v>238</v>
      </c>
    </row>
    <row r="5" spans="1:7" ht="25.5" hidden="1">
      <c r="A5" s="1"/>
      <c r="B5" s="2"/>
      <c r="C5" s="3" t="s">
        <v>1</v>
      </c>
      <c r="D5" s="3" t="s">
        <v>72</v>
      </c>
      <c r="G5" s="14"/>
    </row>
    <row r="6" spans="1:7" ht="12.75">
      <c r="A6" s="4" t="s">
        <v>2</v>
      </c>
      <c r="B6" s="5"/>
      <c r="C6" s="5"/>
      <c r="D6" s="5"/>
      <c r="G6" s="14"/>
    </row>
    <row r="7" spans="1:7" ht="12.75">
      <c r="A7" s="4" t="s">
        <v>3</v>
      </c>
      <c r="B7" s="4" t="s">
        <v>4</v>
      </c>
      <c r="C7" s="6">
        <v>1376.67</v>
      </c>
      <c r="D7" s="6">
        <v>16483.42</v>
      </c>
      <c r="E7" s="14">
        <f>+D7/10*12</f>
        <v>19780.104</v>
      </c>
      <c r="F7" s="14">
        <v>1000</v>
      </c>
      <c r="G7" s="14">
        <v>1000</v>
      </c>
    </row>
    <row r="8" spans="1:7" ht="12.75">
      <c r="A8" s="4" t="s">
        <v>5</v>
      </c>
      <c r="B8" s="4" t="s">
        <v>6</v>
      </c>
      <c r="C8" s="6">
        <v>0</v>
      </c>
      <c r="D8" s="6">
        <v>17507.1</v>
      </c>
      <c r="E8" s="15">
        <f>+D8/10*12</f>
        <v>21008.519999999997</v>
      </c>
      <c r="F8" s="15">
        <v>1000</v>
      </c>
      <c r="G8" s="15">
        <v>1000</v>
      </c>
    </row>
    <row r="9" spans="1:7" ht="12.75">
      <c r="A9" s="10"/>
      <c r="B9" s="10"/>
      <c r="C9" s="11"/>
      <c r="D9" s="11"/>
      <c r="G9" s="14"/>
    </row>
    <row r="10" spans="1:7" ht="12.75">
      <c r="A10" s="4" t="s">
        <v>7</v>
      </c>
      <c r="B10" s="4" t="s">
        <v>8</v>
      </c>
      <c r="C10" s="6">
        <v>1376.67</v>
      </c>
      <c r="D10" s="6">
        <f>SUM(D7:D8)</f>
        <v>33990.52</v>
      </c>
      <c r="E10" s="16">
        <f>SUM(E7:E8)</f>
        <v>40788.623999999996</v>
      </c>
      <c r="F10" s="16">
        <f>SUM(F7:F8)</f>
        <v>2000</v>
      </c>
      <c r="G10" s="16">
        <f>SUM(G7:G8)</f>
        <v>2000</v>
      </c>
    </row>
    <row r="11" spans="1:7" ht="12.75">
      <c r="A11" s="10"/>
      <c r="B11" s="10"/>
      <c r="C11" s="11"/>
      <c r="D11" s="11"/>
      <c r="G11" s="14"/>
    </row>
    <row r="12" spans="1:7" ht="12.75">
      <c r="A12" s="7" t="s">
        <v>7</v>
      </c>
      <c r="B12" s="5"/>
      <c r="C12" s="5"/>
      <c r="D12" s="5"/>
      <c r="G12" s="14"/>
    </row>
    <row r="13" spans="1:7" ht="12.75">
      <c r="A13" s="4" t="s">
        <v>9</v>
      </c>
      <c r="B13" s="5"/>
      <c r="C13" s="5"/>
      <c r="D13" s="5"/>
      <c r="G13" s="14"/>
    </row>
    <row r="14" spans="1:7" ht="12.75">
      <c r="A14" s="4" t="s">
        <v>10</v>
      </c>
      <c r="B14" s="4" t="s">
        <v>11</v>
      </c>
      <c r="C14" s="6">
        <v>0</v>
      </c>
      <c r="D14" s="6">
        <v>12914.31</v>
      </c>
      <c r="E14" s="14">
        <f>+D14/10*12</f>
        <v>15497.172</v>
      </c>
      <c r="F14" s="14">
        <v>1000</v>
      </c>
      <c r="G14" s="14">
        <v>1000</v>
      </c>
    </row>
    <row r="15" spans="1:7" ht="12.75">
      <c r="A15" s="4" t="s">
        <v>12</v>
      </c>
      <c r="B15" s="4" t="s">
        <v>13</v>
      </c>
      <c r="C15" s="6">
        <v>1211.48</v>
      </c>
      <c r="D15" s="6">
        <v>15865.16</v>
      </c>
      <c r="E15" s="15">
        <f>+D15/10*12</f>
        <v>19038.192000000003</v>
      </c>
      <c r="F15" s="15">
        <v>1000</v>
      </c>
      <c r="G15" s="15">
        <v>1000</v>
      </c>
    </row>
    <row r="16" spans="1:7" ht="12.75">
      <c r="A16" s="10"/>
      <c r="B16" s="10"/>
      <c r="C16" s="11"/>
      <c r="D16" s="11"/>
      <c r="G16" s="14"/>
    </row>
    <row r="17" spans="1:7" ht="12.75">
      <c r="A17" s="4" t="s">
        <v>7</v>
      </c>
      <c r="B17" s="4" t="s">
        <v>14</v>
      </c>
      <c r="C17" s="6">
        <v>1211.48</v>
      </c>
      <c r="D17" s="6">
        <f>SUM(D14:D15)</f>
        <v>28779.47</v>
      </c>
      <c r="E17" s="16">
        <f>SUM(E14:E15)</f>
        <v>34535.364</v>
      </c>
      <c r="F17" s="16">
        <f>SUM(F14:F15)</f>
        <v>2000</v>
      </c>
      <c r="G17" s="16">
        <f>SUM(G14:G15)</f>
        <v>2000</v>
      </c>
    </row>
    <row r="18" spans="1:6" ht="12.75">
      <c r="A18" s="10"/>
      <c r="B18" s="10"/>
      <c r="C18" s="11"/>
      <c r="D18" s="11"/>
      <c r="F18" s="9"/>
    </row>
    <row r="19" spans="1:7" ht="13.5" thickBot="1">
      <c r="A19" s="4" t="s">
        <v>7</v>
      </c>
      <c r="B19" s="4" t="s">
        <v>15</v>
      </c>
      <c r="C19" s="6">
        <v>165.19</v>
      </c>
      <c r="D19" s="17">
        <f>+D10-D17</f>
        <v>5211.049999999996</v>
      </c>
      <c r="E19" s="17">
        <f>+E10-E17</f>
        <v>6253.259999999995</v>
      </c>
      <c r="F19" s="17">
        <f>+F10-F17</f>
        <v>0</v>
      </c>
      <c r="G19" s="17">
        <f>+G10-G17</f>
        <v>0</v>
      </c>
    </row>
    <row r="20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7" sqref="G17"/>
    </sheetView>
  </sheetViews>
  <sheetFormatPr defaultColWidth="9.140625" defaultRowHeight="12.75"/>
  <cols>
    <col min="1" max="1" width="11.140625" style="9" customWidth="1"/>
    <col min="2" max="2" width="28.140625" style="9" bestFit="1" customWidth="1"/>
    <col min="3" max="3" width="11.140625" style="9" hidden="1" customWidth="1"/>
    <col min="4" max="16384" width="11.140625" style="9" customWidth="1"/>
  </cols>
  <sheetData>
    <row r="1" ht="12.75">
      <c r="A1" s="9" t="s">
        <v>226</v>
      </c>
    </row>
    <row r="2" spans="1:7" ht="12.75">
      <c r="A2" s="9" t="s">
        <v>231</v>
      </c>
      <c r="F2" s="41">
        <v>0.03</v>
      </c>
      <c r="G2" s="41">
        <v>0.04</v>
      </c>
    </row>
    <row r="3" spans="4:7" ht="12.75">
      <c r="D3" s="19">
        <v>38656</v>
      </c>
      <c r="E3" s="19">
        <v>38717</v>
      </c>
      <c r="F3" s="20">
        <v>2006</v>
      </c>
      <c r="G3" s="20">
        <v>2006</v>
      </c>
    </row>
    <row r="4" spans="4:7" ht="12.75">
      <c r="D4" s="20" t="s">
        <v>236</v>
      </c>
      <c r="E4" s="20" t="s">
        <v>239</v>
      </c>
      <c r="F4" s="20" t="s">
        <v>238</v>
      </c>
      <c r="G4" s="20" t="s">
        <v>238</v>
      </c>
    </row>
    <row r="5" spans="1:7" ht="12.75">
      <c r="A5" s="4" t="s">
        <v>16</v>
      </c>
      <c r="B5" s="4" t="s">
        <v>17</v>
      </c>
      <c r="C5" s="6">
        <v>0</v>
      </c>
      <c r="D5" s="6">
        <v>19782.5</v>
      </c>
      <c r="E5" s="14">
        <f>+D5/10*12</f>
        <v>23739</v>
      </c>
      <c r="F5" s="14">
        <v>26400</v>
      </c>
      <c r="G5" s="14">
        <v>26400</v>
      </c>
    </row>
    <row r="6" spans="1:7" ht="12.75">
      <c r="A6" s="4" t="s">
        <v>18</v>
      </c>
      <c r="B6" s="4" t="s">
        <v>19</v>
      </c>
      <c r="C6" s="6">
        <v>4006</v>
      </c>
      <c r="D6" s="6">
        <v>64403.5</v>
      </c>
      <c r="E6" s="43">
        <f>+D6/10*12</f>
        <v>77284.20000000001</v>
      </c>
      <c r="F6" s="43">
        <v>83600</v>
      </c>
      <c r="G6" s="43">
        <v>83600</v>
      </c>
    </row>
    <row r="7" spans="1:7" ht="12.75">
      <c r="A7" s="10"/>
      <c r="B7" s="10"/>
      <c r="C7" s="11"/>
      <c r="D7" s="11"/>
      <c r="F7" s="14"/>
      <c r="G7" s="14"/>
    </row>
    <row r="8" spans="1:7" ht="12.75">
      <c r="A8" s="4" t="s">
        <v>7</v>
      </c>
      <c r="B8" s="4" t="s">
        <v>8</v>
      </c>
      <c r="C8" s="6">
        <v>4006</v>
      </c>
      <c r="D8" s="6">
        <f>SUM(D5:D6)</f>
        <v>84186</v>
      </c>
      <c r="E8" s="16">
        <f>SUM(E5:E6)</f>
        <v>101023.20000000001</v>
      </c>
      <c r="F8" s="16">
        <f>SUM(F5:F6)</f>
        <v>110000</v>
      </c>
      <c r="G8" s="16">
        <f>SUM(G5:G6)</f>
        <v>110000</v>
      </c>
    </row>
    <row r="9" spans="1:7" ht="12.75">
      <c r="A9" s="10"/>
      <c r="B9" s="10"/>
      <c r="C9" s="11"/>
      <c r="D9" s="11"/>
      <c r="F9" s="14"/>
      <c r="G9" s="14"/>
    </row>
    <row r="10" spans="1:7" ht="12.75">
      <c r="A10" s="7" t="s">
        <v>7</v>
      </c>
      <c r="B10" s="5"/>
      <c r="C10" s="5"/>
      <c r="D10" s="5"/>
      <c r="F10" s="14"/>
      <c r="G10" s="14"/>
    </row>
    <row r="11" spans="1:7" ht="12.75">
      <c r="A11" s="4" t="s">
        <v>9</v>
      </c>
      <c r="B11" s="5"/>
      <c r="C11" s="5"/>
      <c r="D11" s="5"/>
      <c r="F11" s="14"/>
      <c r="G11" s="14"/>
    </row>
    <row r="12" spans="1:8" ht="12.75">
      <c r="A12" s="4" t="s">
        <v>20</v>
      </c>
      <c r="B12" s="4" t="s">
        <v>21</v>
      </c>
      <c r="C12" s="6">
        <v>4930.18</v>
      </c>
      <c r="D12" s="6">
        <v>48559.82</v>
      </c>
      <c r="E12" s="14">
        <f aca="true" t="shared" si="0" ref="E12:E25">+D12/10*12</f>
        <v>58271.784</v>
      </c>
      <c r="F12" s="14">
        <f>+'Adoption Salaries'!E11</f>
        <v>137125.44919999997</v>
      </c>
      <c r="G12" s="14">
        <f>+'Adoption Salaries'!H11</f>
        <v>138327.42560000002</v>
      </c>
      <c r="H12" s="9" t="s">
        <v>240</v>
      </c>
    </row>
    <row r="13" spans="1:7" ht="12.75">
      <c r="A13" s="4" t="s">
        <v>22</v>
      </c>
      <c r="B13" s="4" t="s">
        <v>23</v>
      </c>
      <c r="C13" s="6">
        <v>7229.22</v>
      </c>
      <c r="D13" s="6">
        <v>65411.56</v>
      </c>
      <c r="E13" s="14">
        <f t="shared" si="0"/>
        <v>78493.872</v>
      </c>
      <c r="F13" s="14"/>
      <c r="G13" s="14"/>
    </row>
    <row r="14" spans="1:7" ht="12.75">
      <c r="A14" s="4" t="s">
        <v>24</v>
      </c>
      <c r="B14" s="4" t="s">
        <v>25</v>
      </c>
      <c r="C14" s="6">
        <v>100</v>
      </c>
      <c r="D14" s="6">
        <v>708.07</v>
      </c>
      <c r="E14" s="14">
        <f t="shared" si="0"/>
        <v>849.684</v>
      </c>
      <c r="F14" s="14">
        <f>+'Expense Allocation'!D12</f>
        <v>1066.0237031327158</v>
      </c>
      <c r="G14" s="14">
        <f>+F14</f>
        <v>1066.0237031327158</v>
      </c>
    </row>
    <row r="15" spans="1:7" ht="12.75">
      <c r="A15" s="4" t="s">
        <v>26</v>
      </c>
      <c r="B15" s="4" t="s">
        <v>27</v>
      </c>
      <c r="C15" s="6">
        <v>0</v>
      </c>
      <c r="D15" s="6">
        <v>834</v>
      </c>
      <c r="E15" s="14">
        <f t="shared" si="0"/>
        <v>1000.8000000000001</v>
      </c>
      <c r="F15" s="14">
        <f>+'Expense Allocation'!D28</f>
        <v>2026.0263915149264</v>
      </c>
      <c r="G15" s="14">
        <f>+F15</f>
        <v>2026.0263915149264</v>
      </c>
    </row>
    <row r="16" spans="1:7" ht="12.75">
      <c r="A16" s="4" t="s">
        <v>28</v>
      </c>
      <c r="B16" s="4" t="s">
        <v>29</v>
      </c>
      <c r="C16" s="6">
        <v>0</v>
      </c>
      <c r="D16" s="6">
        <v>26762.82</v>
      </c>
      <c r="E16" s="14">
        <f t="shared" si="0"/>
        <v>32115.384000000002</v>
      </c>
      <c r="F16" s="14">
        <f>+'Expense Allocation'!D20</f>
        <v>19519.151811707245</v>
      </c>
      <c r="G16" s="14">
        <f>+F16</f>
        <v>19519.151811707245</v>
      </c>
    </row>
    <row r="17" spans="1:7" ht="12.75">
      <c r="A17" s="4" t="s">
        <v>30</v>
      </c>
      <c r="B17" s="4" t="s">
        <v>31</v>
      </c>
      <c r="C17" s="6">
        <v>24.49</v>
      </c>
      <c r="D17" s="6">
        <v>64.51</v>
      </c>
      <c r="E17" s="14">
        <f t="shared" si="0"/>
        <v>77.412</v>
      </c>
      <c r="F17" s="14">
        <v>0</v>
      </c>
      <c r="G17" s="14">
        <v>0</v>
      </c>
    </row>
    <row r="18" spans="1:7" ht="12.75">
      <c r="A18" s="4" t="s">
        <v>32</v>
      </c>
      <c r="B18" s="4" t="s">
        <v>33</v>
      </c>
      <c r="C18" s="6">
        <v>0</v>
      </c>
      <c r="D18" s="6">
        <v>68.64</v>
      </c>
      <c r="E18" s="14">
        <f t="shared" si="0"/>
        <v>82.368</v>
      </c>
      <c r="F18" s="14">
        <f>+'Expense Allocation'!D4</f>
        <v>484.9792850949032</v>
      </c>
      <c r="G18" s="14">
        <f>+F18</f>
        <v>484.9792850949032</v>
      </c>
    </row>
    <row r="19" spans="1:7" ht="12.75">
      <c r="A19" s="4" t="s">
        <v>34</v>
      </c>
      <c r="B19" s="4" t="s">
        <v>35</v>
      </c>
      <c r="C19" s="6">
        <v>312</v>
      </c>
      <c r="D19" s="6">
        <v>632.49</v>
      </c>
      <c r="E19" s="14">
        <f t="shared" si="0"/>
        <v>758.988</v>
      </c>
      <c r="F19" s="14">
        <v>0</v>
      </c>
      <c r="G19" s="14">
        <v>0</v>
      </c>
    </row>
    <row r="20" spans="1:7" ht="12.75">
      <c r="A20" s="4" t="s">
        <v>36</v>
      </c>
      <c r="B20" s="4" t="s">
        <v>37</v>
      </c>
      <c r="C20" s="6">
        <v>27.7</v>
      </c>
      <c r="D20" s="6">
        <v>698.62</v>
      </c>
      <c r="E20" s="14">
        <f t="shared" si="0"/>
        <v>838.3439999999999</v>
      </c>
      <c r="F20" s="14">
        <f>+'Expense Allocation'!D24</f>
        <v>852.7258302164796</v>
      </c>
      <c r="G20" s="14">
        <f>+F20</f>
        <v>852.7258302164796</v>
      </c>
    </row>
    <row r="21" spans="1:7" ht="12.75">
      <c r="A21" s="4" t="s">
        <v>38</v>
      </c>
      <c r="B21" s="4" t="s">
        <v>39</v>
      </c>
      <c r="C21" s="6">
        <v>50.96</v>
      </c>
      <c r="D21" s="6">
        <v>1820.18</v>
      </c>
      <c r="E21" s="14">
        <f t="shared" si="0"/>
        <v>2184.216</v>
      </c>
      <c r="F21" s="14">
        <f>+'Expense Allocation'!D8</f>
        <v>2330.7921122465964</v>
      </c>
      <c r="G21" s="14">
        <f>+F21</f>
        <v>2330.7921122465964</v>
      </c>
    </row>
    <row r="22" spans="1:7" ht="12.75">
      <c r="A22" s="4" t="s">
        <v>40</v>
      </c>
      <c r="B22" s="4" t="s">
        <v>41</v>
      </c>
      <c r="C22" s="6">
        <v>617</v>
      </c>
      <c r="D22" s="6">
        <v>6354.21</v>
      </c>
      <c r="E22" s="14">
        <f t="shared" si="0"/>
        <v>7625.052000000001</v>
      </c>
      <c r="F22" s="14">
        <f>+'Expense Allocation'!D16</f>
        <v>8700.580969990868</v>
      </c>
      <c r="G22" s="14">
        <f>+F22</f>
        <v>8700.580969990868</v>
      </c>
    </row>
    <row r="23" spans="1:7" ht="12.75">
      <c r="A23" s="4" t="s">
        <v>42</v>
      </c>
      <c r="B23" s="4" t="s">
        <v>43</v>
      </c>
      <c r="C23" s="6">
        <v>0</v>
      </c>
      <c r="D23" s="6">
        <v>2481.67</v>
      </c>
      <c r="E23" s="14">
        <f t="shared" si="0"/>
        <v>2978.004</v>
      </c>
      <c r="F23" s="14">
        <v>0</v>
      </c>
      <c r="G23" s="14">
        <v>0</v>
      </c>
    </row>
    <row r="24" spans="1:7" ht="12.75">
      <c r="A24" s="4" t="s">
        <v>44</v>
      </c>
      <c r="B24" s="4" t="s">
        <v>45</v>
      </c>
      <c r="C24" s="6">
        <v>0</v>
      </c>
      <c r="D24" s="6">
        <v>2133.46</v>
      </c>
      <c r="E24" s="14">
        <f t="shared" si="0"/>
        <v>2560.152</v>
      </c>
      <c r="F24" s="14">
        <v>3000</v>
      </c>
      <c r="G24" s="14">
        <v>3000</v>
      </c>
    </row>
    <row r="25" spans="1:7" ht="12.75">
      <c r="A25" s="4" t="s">
        <v>46</v>
      </c>
      <c r="B25" s="4" t="s">
        <v>47</v>
      </c>
      <c r="C25" s="6">
        <v>4502.47</v>
      </c>
      <c r="D25" s="6">
        <v>49163.29</v>
      </c>
      <c r="E25" s="15">
        <f t="shared" si="0"/>
        <v>58995.948</v>
      </c>
      <c r="F25" s="15">
        <v>70000</v>
      </c>
      <c r="G25" s="15">
        <v>70000</v>
      </c>
    </row>
    <row r="26" spans="1:7" ht="12.75">
      <c r="A26" s="10"/>
      <c r="B26" s="10"/>
      <c r="C26" s="11"/>
      <c r="D26" s="11"/>
      <c r="F26" s="14"/>
      <c r="G26" s="14"/>
    </row>
    <row r="27" spans="1:7" ht="12.75">
      <c r="A27" s="4" t="s">
        <v>7</v>
      </c>
      <c r="B27" s="4" t="s">
        <v>14</v>
      </c>
      <c r="C27" s="6">
        <v>17794.02</v>
      </c>
      <c r="D27" s="6">
        <f>SUM(D12:D25)</f>
        <v>205693.34000000003</v>
      </c>
      <c r="E27" s="16">
        <f>SUM(E12:E25)</f>
        <v>246832.008</v>
      </c>
      <c r="F27" s="16">
        <f>SUM(F12:F25)</f>
        <v>245105.72930390373</v>
      </c>
      <c r="G27" s="16">
        <f>SUM(G12:G25)</f>
        <v>246307.70570390378</v>
      </c>
    </row>
    <row r="28" spans="1:4" ht="12.75">
      <c r="A28" s="10"/>
      <c r="B28" s="10"/>
      <c r="C28" s="11"/>
      <c r="D28" s="11"/>
    </row>
    <row r="29" spans="1:7" ht="13.5" thickBot="1">
      <c r="A29" s="4" t="s">
        <v>7</v>
      </c>
      <c r="B29" s="4" t="s">
        <v>15</v>
      </c>
      <c r="C29" s="6">
        <v>-13788.02</v>
      </c>
      <c r="D29" s="17">
        <f>+D8-D27</f>
        <v>-121507.34000000003</v>
      </c>
      <c r="E29" s="17">
        <f>+E8-E27</f>
        <v>-145808.808</v>
      </c>
      <c r="F29" s="17">
        <f>+F8-F27</f>
        <v>-135105.72930390373</v>
      </c>
      <c r="G29" s="17">
        <f>+G8-G27</f>
        <v>-136307.70570390378</v>
      </c>
    </row>
    <row r="30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6" sqref="F6"/>
    </sheetView>
  </sheetViews>
  <sheetFormatPr defaultColWidth="9.140625" defaultRowHeight="12.75"/>
  <cols>
    <col min="1" max="1" width="13.7109375" style="0" customWidth="1"/>
    <col min="2" max="2" width="11.28125" style="0" bestFit="1" customWidth="1"/>
    <col min="5" max="5" width="11.28125" style="0" bestFit="1" customWidth="1"/>
    <col min="8" max="8" width="11.28125" style="0" bestFit="1" customWidth="1"/>
  </cols>
  <sheetData>
    <row r="1" spans="1:6" ht="12.75">
      <c r="A1" s="33" t="s">
        <v>273</v>
      </c>
      <c r="B1" s="33"/>
      <c r="C1" s="38"/>
      <c r="F1" s="37"/>
    </row>
    <row r="2" spans="3:6" ht="12.75">
      <c r="C2" s="37"/>
      <c r="F2" s="37"/>
    </row>
    <row r="3" spans="1:8" ht="12.75">
      <c r="A3" s="34"/>
      <c r="B3" s="34">
        <v>2005</v>
      </c>
      <c r="C3" s="39">
        <v>0.03</v>
      </c>
      <c r="D3" s="35" t="s">
        <v>248</v>
      </c>
      <c r="E3" s="34">
        <v>2006</v>
      </c>
      <c r="F3" s="39">
        <v>0.04</v>
      </c>
      <c r="G3" s="35" t="s">
        <v>248</v>
      </c>
      <c r="H3" s="34">
        <v>2006</v>
      </c>
    </row>
    <row r="4" spans="1:8" ht="12.75">
      <c r="A4" s="34" t="s">
        <v>241</v>
      </c>
      <c r="B4" s="34" t="s">
        <v>244</v>
      </c>
      <c r="C4" s="39" t="s">
        <v>245</v>
      </c>
      <c r="D4" s="34" t="s">
        <v>245</v>
      </c>
      <c r="E4" s="34" t="s">
        <v>244</v>
      </c>
      <c r="F4" s="39" t="s">
        <v>245</v>
      </c>
      <c r="G4" s="34" t="s">
        <v>245</v>
      </c>
      <c r="H4" s="34" t="s">
        <v>244</v>
      </c>
    </row>
    <row r="5" spans="1:8" ht="12.75">
      <c r="A5" t="s">
        <v>274</v>
      </c>
      <c r="B5" s="36">
        <v>13321.88</v>
      </c>
      <c r="C5" s="37">
        <v>0</v>
      </c>
      <c r="D5" s="36">
        <f>+B5*C5</f>
        <v>0</v>
      </c>
      <c r="E5" s="36">
        <f>+D5+B5</f>
        <v>13321.88</v>
      </c>
      <c r="F5" s="37">
        <v>0</v>
      </c>
      <c r="G5" s="36">
        <f>+B5*F5</f>
        <v>0</v>
      </c>
      <c r="H5" s="36">
        <f>+G5+B5</f>
        <v>13321.88</v>
      </c>
    </row>
    <row r="6" spans="1:8" ht="12.75">
      <c r="A6" t="s">
        <v>278</v>
      </c>
      <c r="B6" s="36">
        <v>31178.64</v>
      </c>
      <c r="C6" s="37">
        <v>0.03</v>
      </c>
      <c r="D6" s="36">
        <f>+B6*C6</f>
        <v>935.3592</v>
      </c>
      <c r="E6" s="36">
        <f>+D6+B6</f>
        <v>32113.9992</v>
      </c>
      <c r="F6" s="37">
        <f>+C6+0.01</f>
        <v>0.04</v>
      </c>
      <c r="G6" s="36">
        <f>+B6*F6</f>
        <v>1247.1456</v>
      </c>
      <c r="H6" s="36">
        <f>+G6+B6</f>
        <v>32425.7856</v>
      </c>
    </row>
    <row r="7" spans="1:8" ht="12.75">
      <c r="A7" t="s">
        <v>280</v>
      </c>
      <c r="B7" s="36">
        <v>30000</v>
      </c>
      <c r="C7" s="37">
        <v>0.03</v>
      </c>
      <c r="D7" s="36">
        <f>+B7*C7</f>
        <v>900</v>
      </c>
      <c r="E7" s="36">
        <f>+D7+B7</f>
        <v>30900</v>
      </c>
      <c r="F7" s="37">
        <f>+C7+0.01</f>
        <v>0.04</v>
      </c>
      <c r="G7" s="36">
        <f>+B7*F7</f>
        <v>1200</v>
      </c>
      <c r="H7" s="36">
        <f>+G7+B7</f>
        <v>31200</v>
      </c>
    </row>
    <row r="8" spans="1:8" ht="12.75">
      <c r="A8" t="s">
        <v>281</v>
      </c>
      <c r="B8" s="36">
        <v>27983.52</v>
      </c>
      <c r="C8" s="37">
        <v>0.03</v>
      </c>
      <c r="D8" s="36">
        <f>+B8*C8</f>
        <v>839.5056</v>
      </c>
      <c r="E8" s="36">
        <f>+D8+B8</f>
        <v>28823.0256</v>
      </c>
      <c r="F8" s="37">
        <f>+C8+0.01</f>
        <v>0.04</v>
      </c>
      <c r="G8" s="36">
        <f>+B8*F8</f>
        <v>1119.3408</v>
      </c>
      <c r="H8" s="36">
        <f>+G8+B8</f>
        <v>29102.860800000002</v>
      </c>
    </row>
    <row r="9" spans="1:8" ht="12.75">
      <c r="A9" t="s">
        <v>283</v>
      </c>
      <c r="B9" s="36">
        <f>62070.96/2</f>
        <v>31035.48</v>
      </c>
      <c r="C9" s="37">
        <v>0.03</v>
      </c>
      <c r="D9" s="36">
        <f>+B9*C9</f>
        <v>931.0644</v>
      </c>
      <c r="E9" s="36">
        <f>+D9+B9</f>
        <v>31966.5444</v>
      </c>
      <c r="F9" s="37">
        <f>+C9+0.01</f>
        <v>0.04</v>
      </c>
      <c r="G9" s="36">
        <f>+B9*F9</f>
        <v>1241.4192</v>
      </c>
      <c r="H9" s="36">
        <f>+G9+B9</f>
        <v>32276.8992</v>
      </c>
    </row>
    <row r="11" spans="2:8" ht="12.75">
      <c r="B11" s="42">
        <f>SUM(B5:B10)</f>
        <v>133519.52</v>
      </c>
      <c r="E11" s="42">
        <f>SUM(E5:E10)</f>
        <v>137125.44919999997</v>
      </c>
      <c r="H11" s="42">
        <f>SUM(H5:H10)</f>
        <v>138327.42560000002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5" sqref="G15"/>
    </sheetView>
  </sheetViews>
  <sheetFormatPr defaultColWidth="9.140625" defaultRowHeight="12.75"/>
  <cols>
    <col min="1" max="1" width="10.00390625" style="9" customWidth="1"/>
    <col min="2" max="2" width="26.00390625" style="9" bestFit="1" customWidth="1"/>
    <col min="3" max="3" width="0" style="9" hidden="1" customWidth="1"/>
    <col min="4" max="4" width="12.8515625" style="9" bestFit="1" customWidth="1"/>
    <col min="5" max="7" width="9.8515625" style="9" bestFit="1" customWidth="1"/>
    <col min="8" max="16384" width="9.140625" style="9" customWidth="1"/>
  </cols>
  <sheetData>
    <row r="1" ht="12.75">
      <c r="A1" s="9" t="s">
        <v>226</v>
      </c>
    </row>
    <row r="2" spans="1:7" ht="12.75">
      <c r="A2" s="9" t="s">
        <v>232</v>
      </c>
      <c r="F2" s="9" t="s">
        <v>260</v>
      </c>
      <c r="G2" s="9" t="s">
        <v>261</v>
      </c>
    </row>
    <row r="3" spans="4:7" ht="12.75">
      <c r="D3" s="19">
        <v>38656</v>
      </c>
      <c r="E3" s="19">
        <v>38717</v>
      </c>
      <c r="F3" s="20">
        <v>2006</v>
      </c>
      <c r="G3" s="20">
        <v>2006</v>
      </c>
    </row>
    <row r="4" spans="4:7" ht="12.75">
      <c r="D4" s="20" t="s">
        <v>236</v>
      </c>
      <c r="E4" s="20" t="s">
        <v>237</v>
      </c>
      <c r="F4" s="20" t="s">
        <v>238</v>
      </c>
      <c r="G4" s="20" t="s">
        <v>238</v>
      </c>
    </row>
    <row r="5" spans="1:7" ht="12.75">
      <c r="A5" s="4" t="s">
        <v>48</v>
      </c>
      <c r="B5" s="4" t="s">
        <v>49</v>
      </c>
      <c r="C5" s="6">
        <v>29642.02</v>
      </c>
      <c r="D5" s="6">
        <v>306797.31</v>
      </c>
      <c r="E5" s="14">
        <f>+D5/10*12</f>
        <v>368156.772</v>
      </c>
      <c r="F5" s="14">
        <v>390000</v>
      </c>
      <c r="G5" s="14">
        <v>390000</v>
      </c>
    </row>
    <row r="6" spans="1:7" ht="12.75">
      <c r="A6" s="4" t="s">
        <v>50</v>
      </c>
      <c r="B6" s="4" t="s">
        <v>51</v>
      </c>
      <c r="C6" s="6">
        <v>30223.87</v>
      </c>
      <c r="D6" s="6">
        <v>212027.7</v>
      </c>
      <c r="E6" s="15">
        <f>+D6/10*12</f>
        <v>254433.24</v>
      </c>
      <c r="F6" s="15">
        <v>260000</v>
      </c>
      <c r="G6" s="15">
        <v>260000</v>
      </c>
    </row>
    <row r="7" spans="1:7" ht="12.75">
      <c r="A7" s="10"/>
      <c r="B7" s="10"/>
      <c r="C7" s="11"/>
      <c r="D7" s="11"/>
      <c r="F7" s="14"/>
      <c r="G7" s="14"/>
    </row>
    <row r="8" spans="1:7" ht="12.75">
      <c r="A8" s="4" t="s">
        <v>7</v>
      </c>
      <c r="B8" s="4" t="s">
        <v>8</v>
      </c>
      <c r="C8" s="6">
        <v>59865.89</v>
      </c>
      <c r="D8" s="6">
        <f>SUM(D5:D6)</f>
        <v>518825.01</v>
      </c>
      <c r="E8" s="16">
        <f>SUM(E5:E6)</f>
        <v>622590.012</v>
      </c>
      <c r="F8" s="23">
        <f>SUM(F5:F6)</f>
        <v>650000</v>
      </c>
      <c r="G8" s="23">
        <f>SUM(G5:G6)</f>
        <v>650000</v>
      </c>
    </row>
    <row r="9" spans="1:7" ht="12.75">
      <c r="A9" s="10"/>
      <c r="B9" s="10"/>
      <c r="C9" s="11"/>
      <c r="D9" s="11"/>
      <c r="F9" s="14"/>
      <c r="G9" s="14"/>
    </row>
    <row r="10" spans="1:7" ht="12.75">
      <c r="A10" s="7" t="s">
        <v>7</v>
      </c>
      <c r="B10" s="5"/>
      <c r="C10" s="5"/>
      <c r="D10" s="5"/>
      <c r="F10" s="14"/>
      <c r="G10" s="14"/>
    </row>
    <row r="11" spans="1:7" ht="12.75">
      <c r="A11" s="4" t="s">
        <v>9</v>
      </c>
      <c r="B11" s="5"/>
      <c r="C11" s="5"/>
      <c r="D11" s="5"/>
      <c r="F11" s="14"/>
      <c r="G11" s="14"/>
    </row>
    <row r="12" spans="1:7" ht="12.75">
      <c r="A12" s="4" t="s">
        <v>52</v>
      </c>
      <c r="B12" s="4" t="s">
        <v>53</v>
      </c>
      <c r="C12" s="6">
        <v>44046.41</v>
      </c>
      <c r="D12" s="6">
        <v>372296.71</v>
      </c>
      <c r="E12" s="14">
        <f aca="true" t="shared" si="0" ref="E12:E21">+D12/10*12</f>
        <v>446756.052</v>
      </c>
      <c r="F12" s="14">
        <f>+'Counseling Salaries'!E17</f>
        <v>530738.7428</v>
      </c>
      <c r="G12" s="14">
        <f>+'Counseling Salaries'!H17</f>
        <v>535363.4723</v>
      </c>
    </row>
    <row r="13" spans="1:7" ht="12.75">
      <c r="A13" s="4" t="s">
        <v>54</v>
      </c>
      <c r="B13" s="4" t="s">
        <v>55</v>
      </c>
      <c r="C13" s="6">
        <v>996.92</v>
      </c>
      <c r="D13" s="6">
        <v>2179.92</v>
      </c>
      <c r="E13" s="14">
        <f t="shared" si="0"/>
        <v>2615.9040000000005</v>
      </c>
      <c r="F13" s="14">
        <f>+'Expense Allocation'!E12</f>
        <v>3281.944427716285</v>
      </c>
      <c r="G13" s="14">
        <f>+F13</f>
        <v>3281.944427716285</v>
      </c>
    </row>
    <row r="14" spans="1:7" ht="12.75">
      <c r="A14" s="4" t="s">
        <v>56</v>
      </c>
      <c r="B14" s="4" t="s">
        <v>57</v>
      </c>
      <c r="C14" s="6">
        <v>386</v>
      </c>
      <c r="D14" s="6">
        <v>790</v>
      </c>
      <c r="E14" s="14">
        <f t="shared" si="0"/>
        <v>948</v>
      </c>
      <c r="F14" s="14">
        <f>+'Expense Allocation'!E28</f>
        <v>1208.8545387800534</v>
      </c>
      <c r="G14" s="14">
        <f>+F14</f>
        <v>1208.8545387800534</v>
      </c>
    </row>
    <row r="15" spans="1:7" ht="12.75">
      <c r="A15" s="4" t="s">
        <v>58</v>
      </c>
      <c r="B15" s="4" t="s">
        <v>59</v>
      </c>
      <c r="C15" s="6">
        <v>0</v>
      </c>
      <c r="D15" s="6">
        <v>3500</v>
      </c>
      <c r="E15" s="14">
        <f t="shared" si="0"/>
        <v>4200</v>
      </c>
      <c r="F15" s="14">
        <f>+'Expense Allocation'!E20</f>
        <v>2552.6843337501564</v>
      </c>
      <c r="G15" s="14">
        <f>+F15</f>
        <v>2552.6843337501564</v>
      </c>
    </row>
    <row r="16" spans="1:7" ht="12.75">
      <c r="A16" s="4" t="s">
        <v>60</v>
      </c>
      <c r="B16" s="4" t="s">
        <v>61</v>
      </c>
      <c r="C16" s="6">
        <v>29.81</v>
      </c>
      <c r="D16" s="6">
        <v>176.85</v>
      </c>
      <c r="E16" s="14">
        <f t="shared" si="0"/>
        <v>212.21999999999997</v>
      </c>
      <c r="F16" s="14">
        <v>0</v>
      </c>
      <c r="G16" s="14">
        <v>0</v>
      </c>
    </row>
    <row r="17" spans="1:7" ht="12.75">
      <c r="A17" s="4" t="s">
        <v>62</v>
      </c>
      <c r="B17" s="4" t="s">
        <v>63</v>
      </c>
      <c r="C17" s="6">
        <v>7872</v>
      </c>
      <c r="D17" s="6">
        <v>96112.77</v>
      </c>
      <c r="E17" s="14">
        <f t="shared" si="0"/>
        <v>115335.324</v>
      </c>
      <c r="F17" s="14">
        <v>120000</v>
      </c>
      <c r="G17" s="14">
        <v>120000</v>
      </c>
    </row>
    <row r="18" spans="1:7" ht="12.75">
      <c r="A18" s="4" t="s">
        <v>64</v>
      </c>
      <c r="B18" s="4" t="s">
        <v>65</v>
      </c>
      <c r="C18" s="6">
        <v>75</v>
      </c>
      <c r="D18" s="6">
        <v>85</v>
      </c>
      <c r="E18" s="14">
        <f t="shared" si="0"/>
        <v>102</v>
      </c>
      <c r="F18" s="14">
        <v>0</v>
      </c>
      <c r="G18" s="14">
        <v>0</v>
      </c>
    </row>
    <row r="19" spans="1:7" ht="12.75">
      <c r="A19" s="4" t="s">
        <v>66</v>
      </c>
      <c r="B19" s="4" t="s">
        <v>67</v>
      </c>
      <c r="C19" s="6">
        <v>653.8</v>
      </c>
      <c r="D19" s="6">
        <v>3307.05</v>
      </c>
      <c r="E19" s="14">
        <f t="shared" si="0"/>
        <v>3968.4600000000005</v>
      </c>
      <c r="F19" s="14">
        <f>+'Expense Allocation'!E24</f>
        <v>4036.539115423848</v>
      </c>
      <c r="G19" s="14">
        <f>+F19</f>
        <v>4036.539115423848</v>
      </c>
    </row>
    <row r="20" spans="1:7" ht="12.75">
      <c r="A20" s="4" t="s">
        <v>68</v>
      </c>
      <c r="B20" s="4" t="s">
        <v>69</v>
      </c>
      <c r="C20" s="6">
        <v>91.61</v>
      </c>
      <c r="D20" s="6">
        <v>1525.29</v>
      </c>
      <c r="E20" s="14">
        <f t="shared" si="0"/>
        <v>1830.348</v>
      </c>
      <c r="F20" s="14">
        <f>+'Expense Allocation'!E8</f>
        <v>1953.1771038516033</v>
      </c>
      <c r="G20" s="14">
        <f>+F20</f>
        <v>1953.1771038516033</v>
      </c>
    </row>
    <row r="21" spans="1:7" ht="12.75">
      <c r="A21" s="4" t="s">
        <v>70</v>
      </c>
      <c r="B21" s="4" t="s">
        <v>71</v>
      </c>
      <c r="C21" s="6">
        <v>2148.08</v>
      </c>
      <c r="D21" s="6">
        <v>13845.66</v>
      </c>
      <c r="E21" s="15">
        <f t="shared" si="0"/>
        <v>16614.792</v>
      </c>
      <c r="F21" s="15">
        <f>+'Expense Allocation'!E16</f>
        <v>18958.341935970602</v>
      </c>
      <c r="G21" s="15">
        <f>+F21</f>
        <v>18958.341935970602</v>
      </c>
    </row>
    <row r="22" spans="1:7" ht="12.75">
      <c r="A22" s="10"/>
      <c r="B22" s="10"/>
      <c r="C22" s="11"/>
      <c r="D22" s="11"/>
      <c r="F22" s="14"/>
      <c r="G22" s="14"/>
    </row>
    <row r="23" spans="1:7" ht="12.75">
      <c r="A23" s="4" t="s">
        <v>7</v>
      </c>
      <c r="B23" s="4" t="s">
        <v>14</v>
      </c>
      <c r="C23" s="6">
        <v>56299.63</v>
      </c>
      <c r="D23" s="6">
        <f>SUM(D12:D21)</f>
        <v>493819.24999999994</v>
      </c>
      <c r="E23" s="6">
        <f>SUM(E12:E21)</f>
        <v>592583.1</v>
      </c>
      <c r="F23" s="6">
        <f>SUM(F12:F21)</f>
        <v>682730.2842554925</v>
      </c>
      <c r="G23" s="6">
        <f>SUM(G12:G21)</f>
        <v>687355.0137554925</v>
      </c>
    </row>
    <row r="24" spans="1:7" ht="12.75">
      <c r="A24" s="10"/>
      <c r="B24" s="10"/>
      <c r="C24" s="11"/>
      <c r="D24" s="11"/>
      <c r="E24" s="11"/>
      <c r="F24" s="11"/>
      <c r="G24" s="11"/>
    </row>
    <row r="25" spans="1:7" ht="13.5" thickBot="1">
      <c r="A25" s="4" t="s">
        <v>7</v>
      </c>
      <c r="B25" s="4" t="s">
        <v>15</v>
      </c>
      <c r="C25" s="6">
        <v>3566.26</v>
      </c>
      <c r="D25" s="17">
        <f>+D8-D23</f>
        <v>25005.760000000068</v>
      </c>
      <c r="E25" s="17">
        <f>+E8-E23</f>
        <v>30006.91200000001</v>
      </c>
      <c r="F25" s="17">
        <f>+F8-F23</f>
        <v>-32730.2842554925</v>
      </c>
      <c r="G25" s="17">
        <f>+G8-G23</f>
        <v>-37355.01375549252</v>
      </c>
    </row>
    <row r="26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3" sqref="A13:IV13"/>
    </sheetView>
  </sheetViews>
  <sheetFormatPr defaultColWidth="9.140625" defaultRowHeight="12.75"/>
  <cols>
    <col min="1" max="1" width="19.7109375" style="0" bestFit="1" customWidth="1"/>
    <col min="2" max="2" width="11.28125" style="0" bestFit="1" customWidth="1"/>
    <col min="3" max="3" width="10.28125" style="37" customWidth="1"/>
    <col min="4" max="4" width="9.28125" style="0" bestFit="1" customWidth="1"/>
    <col min="5" max="5" width="11.28125" style="0" bestFit="1" customWidth="1"/>
    <col min="6" max="6" width="11.8515625" style="37" bestFit="1" customWidth="1"/>
    <col min="7" max="7" width="11.8515625" style="0" customWidth="1"/>
    <col min="8" max="8" width="11.28125" style="0" bestFit="1" customWidth="1"/>
    <col min="9" max="9" width="9.28125" style="0" bestFit="1" customWidth="1"/>
  </cols>
  <sheetData>
    <row r="1" spans="1:3" ht="12.75">
      <c r="A1" s="33" t="s">
        <v>243</v>
      </c>
      <c r="B1" s="33"/>
      <c r="C1" s="38"/>
    </row>
    <row r="3" spans="1:9" ht="12.75">
      <c r="A3" s="34"/>
      <c r="B3" s="34">
        <v>2005</v>
      </c>
      <c r="C3" s="39" t="s">
        <v>242</v>
      </c>
      <c r="D3" s="35" t="s">
        <v>248</v>
      </c>
      <c r="E3" s="34">
        <v>2006</v>
      </c>
      <c r="F3" s="39" t="s">
        <v>249</v>
      </c>
      <c r="G3" s="35" t="s">
        <v>248</v>
      </c>
      <c r="H3" s="34">
        <v>2006</v>
      </c>
      <c r="I3" s="35" t="s">
        <v>285</v>
      </c>
    </row>
    <row r="4" spans="1:9" ht="12.75">
      <c r="A4" s="34" t="s">
        <v>241</v>
      </c>
      <c r="B4" s="34" t="s">
        <v>244</v>
      </c>
      <c r="C4" s="39" t="s">
        <v>247</v>
      </c>
      <c r="D4" s="34" t="s">
        <v>245</v>
      </c>
      <c r="E4" s="34" t="s">
        <v>244</v>
      </c>
      <c r="F4" s="39" t="s">
        <v>245</v>
      </c>
      <c r="G4" s="34" t="s">
        <v>245</v>
      </c>
      <c r="H4" s="34" t="s">
        <v>244</v>
      </c>
      <c r="I4" s="34" t="s">
        <v>286</v>
      </c>
    </row>
    <row r="5" spans="1:8" ht="12.75">
      <c r="A5" t="s">
        <v>246</v>
      </c>
      <c r="B5" s="36">
        <v>48750</v>
      </c>
      <c r="C5" s="37">
        <v>0.04</v>
      </c>
      <c r="D5" s="36">
        <f>+B5*C5</f>
        <v>1950</v>
      </c>
      <c r="E5" s="36">
        <f>+D5+B5</f>
        <v>50700</v>
      </c>
      <c r="F5" s="37">
        <f>+C5+0.01</f>
        <v>0.05</v>
      </c>
      <c r="G5" s="36">
        <f>+B5*F5</f>
        <v>2437.5</v>
      </c>
      <c r="H5" s="36">
        <f>+G5+B5</f>
        <v>51187.5</v>
      </c>
    </row>
    <row r="6" spans="1:8" ht="12.75">
      <c r="A6" t="s">
        <v>250</v>
      </c>
      <c r="B6" s="36">
        <v>46069.34</v>
      </c>
      <c r="C6" s="37">
        <v>0.03</v>
      </c>
      <c r="D6" s="36">
        <f aca="true" t="shared" si="0" ref="D6:D15">+B6*C6</f>
        <v>1382.0801999999999</v>
      </c>
      <c r="E6" s="36">
        <f aca="true" t="shared" si="1" ref="E6:E15">+D6+B6</f>
        <v>47451.42019999999</v>
      </c>
      <c r="F6" s="37">
        <f>+C6+0.01</f>
        <v>0.04</v>
      </c>
      <c r="G6" s="36">
        <f aca="true" t="shared" si="2" ref="G6:G15">+B6*F6</f>
        <v>1842.7736</v>
      </c>
      <c r="H6" s="36">
        <f aca="true" t="shared" si="3" ref="H6:H15">+G6+B6</f>
        <v>47912.1136</v>
      </c>
    </row>
    <row r="7" spans="1:8" ht="12.75">
      <c r="A7" t="s">
        <v>251</v>
      </c>
      <c r="B7" s="36">
        <v>41782.08</v>
      </c>
      <c r="C7" s="37">
        <v>0.03</v>
      </c>
      <c r="D7" s="36">
        <f t="shared" si="0"/>
        <v>1253.4624000000001</v>
      </c>
      <c r="E7" s="36">
        <f t="shared" si="1"/>
        <v>43035.5424</v>
      </c>
      <c r="F7" s="37">
        <f aca="true" t="shared" si="4" ref="F7:F15">+C7+0.01</f>
        <v>0.04</v>
      </c>
      <c r="G7" s="36">
        <f t="shared" si="2"/>
        <v>1671.2832</v>
      </c>
      <c r="H7" s="36">
        <f t="shared" si="3"/>
        <v>43453.3632</v>
      </c>
    </row>
    <row r="8" spans="1:8" ht="12.75">
      <c r="A8" t="s">
        <v>252</v>
      </c>
      <c r="B8" s="36">
        <v>6687.27</v>
      </c>
      <c r="C8" s="37">
        <v>0</v>
      </c>
      <c r="D8" s="36">
        <f t="shared" si="0"/>
        <v>0</v>
      </c>
      <c r="E8" s="36">
        <f t="shared" si="1"/>
        <v>6687.27</v>
      </c>
      <c r="F8" s="37">
        <v>0</v>
      </c>
      <c r="G8" s="36">
        <f t="shared" si="2"/>
        <v>0</v>
      </c>
      <c r="H8" s="36">
        <f t="shared" si="3"/>
        <v>6687.27</v>
      </c>
    </row>
    <row r="9" spans="1:9" ht="12.75">
      <c r="A9" t="s">
        <v>253</v>
      </c>
      <c r="B9" s="36">
        <v>48750</v>
      </c>
      <c r="C9" s="37">
        <v>0</v>
      </c>
      <c r="D9" s="36">
        <f t="shared" si="0"/>
        <v>0</v>
      </c>
      <c r="E9" s="36">
        <f t="shared" si="1"/>
        <v>48750</v>
      </c>
      <c r="F9" s="37">
        <v>0</v>
      </c>
      <c r="G9" s="36">
        <f t="shared" si="2"/>
        <v>0</v>
      </c>
      <c r="H9" s="36">
        <f t="shared" si="3"/>
        <v>48750</v>
      </c>
      <c r="I9" s="36">
        <f>+H9*0.05</f>
        <v>2437.5</v>
      </c>
    </row>
    <row r="10" spans="1:9" ht="12.75">
      <c r="A10" t="s">
        <v>254</v>
      </c>
      <c r="B10" s="36">
        <v>44000.16</v>
      </c>
      <c r="C10" s="37">
        <v>0.02</v>
      </c>
      <c r="D10" s="36">
        <f t="shared" si="0"/>
        <v>880.0032000000001</v>
      </c>
      <c r="E10" s="36">
        <f t="shared" si="1"/>
        <v>44880.1632</v>
      </c>
      <c r="F10" s="37">
        <f t="shared" si="4"/>
        <v>0.03</v>
      </c>
      <c r="G10" s="36">
        <f t="shared" si="2"/>
        <v>1320.0048000000002</v>
      </c>
      <c r="H10" s="36">
        <f t="shared" si="3"/>
        <v>45320.164800000006</v>
      </c>
      <c r="I10" s="36">
        <f>+H10*0.05</f>
        <v>2266.0082400000006</v>
      </c>
    </row>
    <row r="11" spans="1:8" ht="12.75">
      <c r="A11" t="s">
        <v>255</v>
      </c>
      <c r="B11" s="36">
        <v>37800</v>
      </c>
      <c r="C11" s="37">
        <v>0.03</v>
      </c>
      <c r="D11" s="36">
        <f t="shared" si="0"/>
        <v>1134</v>
      </c>
      <c r="E11" s="36">
        <f t="shared" si="1"/>
        <v>38934</v>
      </c>
      <c r="F11" s="37">
        <f t="shared" si="4"/>
        <v>0.04</v>
      </c>
      <c r="G11" s="36">
        <f t="shared" si="2"/>
        <v>1512</v>
      </c>
      <c r="H11" s="36">
        <f t="shared" si="3"/>
        <v>39312</v>
      </c>
    </row>
    <row r="12" spans="1:8" ht="12.75">
      <c r="A12" t="s">
        <v>256</v>
      </c>
      <c r="B12" s="36">
        <v>56004.96</v>
      </c>
      <c r="C12" s="37">
        <v>0.03</v>
      </c>
      <c r="D12" s="36">
        <f t="shared" si="0"/>
        <v>1680.1488</v>
      </c>
      <c r="E12" s="36">
        <f t="shared" si="1"/>
        <v>57685.1088</v>
      </c>
      <c r="F12" s="37">
        <f t="shared" si="4"/>
        <v>0.04</v>
      </c>
      <c r="G12" s="36">
        <f t="shared" si="2"/>
        <v>2240.1984</v>
      </c>
      <c r="H12" s="36">
        <f t="shared" si="3"/>
        <v>58245.1584</v>
      </c>
    </row>
    <row r="13" spans="1:9" ht="12.75">
      <c r="A13" t="s">
        <v>257</v>
      </c>
      <c r="B13" s="36">
        <v>38000.16</v>
      </c>
      <c r="C13" s="37">
        <v>0.02</v>
      </c>
      <c r="D13" s="36">
        <f t="shared" si="0"/>
        <v>760.0032000000001</v>
      </c>
      <c r="E13" s="36">
        <f t="shared" si="1"/>
        <v>38760.1632</v>
      </c>
      <c r="F13" s="37">
        <f t="shared" si="4"/>
        <v>0.03</v>
      </c>
      <c r="G13" s="36">
        <f t="shared" si="2"/>
        <v>1140.0048000000002</v>
      </c>
      <c r="H13" s="36">
        <f t="shared" si="3"/>
        <v>39140.164800000006</v>
      </c>
      <c r="I13" s="36">
        <f>+H13*0.05</f>
        <v>1957.0082400000003</v>
      </c>
    </row>
    <row r="14" spans="1:8" ht="12.75">
      <c r="A14" t="s">
        <v>258</v>
      </c>
      <c r="B14" s="36">
        <v>71316.25</v>
      </c>
      <c r="C14" s="37">
        <v>0.02</v>
      </c>
      <c r="D14" s="36">
        <f t="shared" si="0"/>
        <v>1426.325</v>
      </c>
      <c r="E14" s="36">
        <f t="shared" si="1"/>
        <v>72742.575</v>
      </c>
      <c r="F14" s="37">
        <f t="shared" si="4"/>
        <v>0.03</v>
      </c>
      <c r="G14" s="36">
        <f t="shared" si="2"/>
        <v>2139.4874999999997</v>
      </c>
      <c r="H14" s="36">
        <f t="shared" si="3"/>
        <v>73455.7375</v>
      </c>
    </row>
    <row r="15" spans="1:8" ht="12.75">
      <c r="A15" t="s">
        <v>259</v>
      </c>
      <c r="B15" s="36">
        <v>78750</v>
      </c>
      <c r="C15" s="37">
        <v>0.03</v>
      </c>
      <c r="D15" s="36">
        <f t="shared" si="0"/>
        <v>2362.5</v>
      </c>
      <c r="E15" s="36">
        <f t="shared" si="1"/>
        <v>81112.5</v>
      </c>
      <c r="F15" s="37">
        <f t="shared" si="4"/>
        <v>0.04</v>
      </c>
      <c r="G15" s="36">
        <f t="shared" si="2"/>
        <v>3150</v>
      </c>
      <c r="H15" s="36">
        <f t="shared" si="3"/>
        <v>81900</v>
      </c>
    </row>
    <row r="16" spans="2:8" ht="12.75">
      <c r="B16" s="36"/>
      <c r="D16" s="36"/>
      <c r="E16" s="36"/>
      <c r="G16" s="36"/>
      <c r="H16" s="36"/>
    </row>
    <row r="17" spans="2:9" ht="12.75">
      <c r="B17" s="36">
        <f>SUM(B5:B16)</f>
        <v>517910.22</v>
      </c>
      <c r="D17" s="36"/>
      <c r="E17" s="36">
        <f>SUM(E5:E16)</f>
        <v>530738.7428</v>
      </c>
      <c r="G17" s="36"/>
      <c r="H17" s="36">
        <f>SUM(H5:H16)</f>
        <v>535363.4723</v>
      </c>
      <c r="I17" s="42">
        <f>SUM(I9:I15)</f>
        <v>6660.516480000001</v>
      </c>
    </row>
    <row r="18" spans="2:8" ht="12.75">
      <c r="B18" s="36"/>
      <c r="D18" s="36"/>
      <c r="E18" s="36"/>
      <c r="G18" s="36"/>
      <c r="H18" s="36"/>
    </row>
    <row r="19" spans="2:8" ht="12.75">
      <c r="B19" s="36"/>
      <c r="D19" s="36"/>
      <c r="E19" s="36"/>
      <c r="G19" s="36"/>
      <c r="H19" s="36"/>
    </row>
    <row r="20" spans="2:8" ht="12.75">
      <c r="B20" s="36"/>
      <c r="D20" s="36"/>
      <c r="E20" s="36"/>
      <c r="G20" s="36"/>
      <c r="H20" s="36"/>
    </row>
    <row r="21" spans="2:8" ht="12.75">
      <c r="B21" s="36"/>
      <c r="D21" s="36"/>
      <c r="E21" s="36"/>
      <c r="G21" s="36"/>
      <c r="H21" s="36"/>
    </row>
    <row r="22" spans="2:8" ht="12.75">
      <c r="B22" s="36"/>
      <c r="D22" s="36"/>
      <c r="E22" s="36"/>
      <c r="G22" s="36"/>
      <c r="H22" s="36"/>
    </row>
    <row r="23" spans="2:8" ht="12.75">
      <c r="B23" s="36"/>
      <c r="D23" s="36"/>
      <c r="E23" s="36"/>
      <c r="G23" s="36"/>
      <c r="H23" s="36"/>
    </row>
    <row r="24" spans="2:8" ht="12.75">
      <c r="B24" s="36"/>
      <c r="D24" s="36"/>
      <c r="E24" s="36"/>
      <c r="G24" s="36"/>
      <c r="H24" s="36"/>
    </row>
    <row r="25" spans="2:8" ht="12.75">
      <c r="B25" s="36"/>
      <c r="D25" s="36"/>
      <c r="E25" s="36"/>
      <c r="G25" s="36"/>
      <c r="H25" s="36"/>
    </row>
    <row r="26" spans="2:8" ht="12.75">
      <c r="B26" s="36"/>
      <c r="D26" s="36"/>
      <c r="E26" s="36"/>
      <c r="G26" s="36"/>
      <c r="H26" s="36"/>
    </row>
    <row r="27" spans="2:8" ht="12.75">
      <c r="B27" s="36"/>
      <c r="D27" s="36"/>
      <c r="E27" s="36"/>
      <c r="G27" s="36"/>
      <c r="H27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19" sqref="G19"/>
    </sheetView>
  </sheetViews>
  <sheetFormatPr defaultColWidth="9.140625" defaultRowHeight="12.75"/>
  <cols>
    <col min="1" max="1" width="9.140625" style="9" customWidth="1"/>
    <col min="2" max="2" width="26.140625" style="9" bestFit="1" customWidth="1"/>
    <col min="3" max="3" width="0" style="9" hidden="1" customWidth="1"/>
    <col min="4" max="4" width="12.8515625" style="9" bestFit="1" customWidth="1"/>
    <col min="5" max="5" width="10.28125" style="9" bestFit="1" customWidth="1"/>
    <col min="6" max="7" width="9.8515625" style="9" bestFit="1" customWidth="1"/>
    <col min="8" max="16384" width="9.140625" style="9" customWidth="1"/>
  </cols>
  <sheetData>
    <row r="1" ht="12.75">
      <c r="A1" s="9" t="s">
        <v>226</v>
      </c>
    </row>
    <row r="2" spans="1:7" ht="12.75">
      <c r="A2" s="9" t="s">
        <v>233</v>
      </c>
      <c r="F2" s="41">
        <v>0.03</v>
      </c>
      <c r="G2" s="41">
        <v>0.04</v>
      </c>
    </row>
    <row r="3" spans="4:7" ht="12.75">
      <c r="D3" s="19">
        <v>38656</v>
      </c>
      <c r="E3" s="19">
        <v>38717</v>
      </c>
      <c r="F3" s="20">
        <v>2006</v>
      </c>
      <c r="G3" s="20">
        <v>2006</v>
      </c>
    </row>
    <row r="4" spans="4:7" ht="12.75">
      <c r="D4" s="20" t="s">
        <v>236</v>
      </c>
      <c r="E4" s="20" t="s">
        <v>237</v>
      </c>
      <c r="F4" s="20" t="s">
        <v>238</v>
      </c>
      <c r="G4" s="20" t="s">
        <v>238</v>
      </c>
    </row>
    <row r="5" spans="1:7" ht="12.75">
      <c r="A5" s="4" t="s">
        <v>73</v>
      </c>
      <c r="B5" s="4" t="s">
        <v>74</v>
      </c>
      <c r="C5" s="6">
        <v>350</v>
      </c>
      <c r="D5" s="6">
        <v>30710</v>
      </c>
      <c r="E5" s="14">
        <f>+D5/10*12</f>
        <v>36852</v>
      </c>
      <c r="F5" s="14">
        <v>150000</v>
      </c>
      <c r="G5" s="14">
        <v>150000</v>
      </c>
    </row>
    <row r="6" spans="1:7" ht="12.75">
      <c r="A6" s="4" t="s">
        <v>75</v>
      </c>
      <c r="B6" s="4" t="s">
        <v>76</v>
      </c>
      <c r="C6" s="6">
        <v>18900</v>
      </c>
      <c r="D6" s="6">
        <v>19000</v>
      </c>
      <c r="E6" s="14">
        <v>19000</v>
      </c>
      <c r="F6" s="14">
        <v>35000</v>
      </c>
      <c r="G6" s="14">
        <v>35000</v>
      </c>
    </row>
    <row r="7" spans="1:7" ht="12.75">
      <c r="A7" s="4" t="s">
        <v>77</v>
      </c>
      <c r="B7" s="4" t="s">
        <v>78</v>
      </c>
      <c r="C7" s="6">
        <v>1850</v>
      </c>
      <c r="D7" s="6">
        <v>1850</v>
      </c>
      <c r="E7" s="14">
        <f>+D7/10*12</f>
        <v>2220</v>
      </c>
      <c r="F7" s="14">
        <v>0</v>
      </c>
      <c r="G7" s="14">
        <v>0</v>
      </c>
    </row>
    <row r="8" spans="1:7" ht="12.75">
      <c r="A8" s="4" t="s">
        <v>79</v>
      </c>
      <c r="B8" s="4" t="s">
        <v>80</v>
      </c>
      <c r="C8" s="6">
        <v>6650</v>
      </c>
      <c r="D8" s="6">
        <v>200230</v>
      </c>
      <c r="E8" s="15">
        <f>+D8/10*12</f>
        <v>240276</v>
      </c>
      <c r="F8" s="15">
        <v>150000</v>
      </c>
      <c r="G8" s="15">
        <v>150000</v>
      </c>
    </row>
    <row r="9" spans="1:7" ht="12.75">
      <c r="A9" s="10"/>
      <c r="B9" s="10"/>
      <c r="C9" s="11"/>
      <c r="D9" s="11"/>
      <c r="F9" s="14"/>
      <c r="G9" s="14"/>
    </row>
    <row r="10" spans="1:7" ht="12.75">
      <c r="A10" s="4" t="s">
        <v>7</v>
      </c>
      <c r="B10" s="4" t="s">
        <v>8</v>
      </c>
      <c r="C10" s="6">
        <v>27750</v>
      </c>
      <c r="D10" s="6">
        <f>SUM(D5:D8)</f>
        <v>251790</v>
      </c>
      <c r="E10" s="16">
        <f>SUM(E5:E8)</f>
        <v>298348</v>
      </c>
      <c r="F10" s="16">
        <f>SUM(F5:F8)</f>
        <v>335000</v>
      </c>
      <c r="G10" s="16">
        <f>SUM(G5:G8)</f>
        <v>335000</v>
      </c>
    </row>
    <row r="11" spans="1:7" ht="12.75">
      <c r="A11" s="10"/>
      <c r="B11" s="10"/>
      <c r="C11" s="11"/>
      <c r="D11" s="11"/>
      <c r="F11" s="14"/>
      <c r="G11" s="14"/>
    </row>
    <row r="12" spans="1:7" ht="12.75">
      <c r="A12" s="7" t="s">
        <v>7</v>
      </c>
      <c r="B12" s="5"/>
      <c r="C12" s="5"/>
      <c r="D12" s="5"/>
      <c r="F12" s="14"/>
      <c r="G12" s="14"/>
    </row>
    <row r="13" spans="1:7" ht="12.75">
      <c r="A13" s="4" t="s">
        <v>9</v>
      </c>
      <c r="B13" s="5"/>
      <c r="C13" s="5"/>
      <c r="D13" s="5"/>
      <c r="F13" s="14"/>
      <c r="G13" s="14"/>
    </row>
    <row r="14" spans="1:7" ht="12.75">
      <c r="A14" s="4" t="s">
        <v>81</v>
      </c>
      <c r="B14" s="4" t="s">
        <v>82</v>
      </c>
      <c r="C14" s="6">
        <v>6980.4</v>
      </c>
      <c r="D14" s="6">
        <v>71223</v>
      </c>
      <c r="E14" s="14">
        <f aca="true" t="shared" si="0" ref="E14:E27">+D14/10*12</f>
        <v>85467.6</v>
      </c>
      <c r="F14" s="14">
        <f>+'Development Salaries'!E5</f>
        <v>86277.744</v>
      </c>
      <c r="G14" s="14">
        <f>+'Development Salaries'!H5</f>
        <v>87115.392</v>
      </c>
    </row>
    <row r="15" spans="1:7" ht="12.75">
      <c r="A15" s="4" t="s">
        <v>83</v>
      </c>
      <c r="B15" s="4" t="s">
        <v>84</v>
      </c>
      <c r="C15" s="6">
        <v>9490.25</v>
      </c>
      <c r="D15" s="6">
        <v>12490.25</v>
      </c>
      <c r="E15" s="14">
        <v>37500</v>
      </c>
      <c r="F15" s="14">
        <v>35000</v>
      </c>
      <c r="G15" s="14">
        <v>35000</v>
      </c>
    </row>
    <row r="16" spans="1:7" ht="12.75">
      <c r="A16" s="4" t="s">
        <v>85</v>
      </c>
      <c r="B16" s="4" t="s">
        <v>86</v>
      </c>
      <c r="C16" s="6">
        <v>0</v>
      </c>
      <c r="D16" s="6">
        <v>231.4</v>
      </c>
      <c r="E16" s="14">
        <f t="shared" si="0"/>
        <v>277.68</v>
      </c>
      <c r="F16" s="14">
        <v>0</v>
      </c>
      <c r="G16" s="14">
        <v>0</v>
      </c>
    </row>
    <row r="17" spans="1:7" ht="12.75">
      <c r="A17" s="4" t="s">
        <v>87</v>
      </c>
      <c r="B17" s="4" t="s">
        <v>88</v>
      </c>
      <c r="C17" s="6">
        <v>0</v>
      </c>
      <c r="D17" s="6">
        <v>60</v>
      </c>
      <c r="E17" s="14">
        <f t="shared" si="0"/>
        <v>72</v>
      </c>
      <c r="F17" s="14">
        <f>+'Expense Allocation'!F12</f>
        <v>90.33206065496766</v>
      </c>
      <c r="G17" s="14">
        <f>+F17</f>
        <v>90.33206065496766</v>
      </c>
    </row>
    <row r="18" spans="1:7" ht="12.75">
      <c r="A18" s="4" t="s">
        <v>89</v>
      </c>
      <c r="B18" s="4" t="s">
        <v>90</v>
      </c>
      <c r="C18" s="6">
        <v>465</v>
      </c>
      <c r="D18" s="6">
        <v>275</v>
      </c>
      <c r="E18" s="14">
        <f t="shared" si="0"/>
        <v>330</v>
      </c>
      <c r="F18" s="14">
        <f>+'Expense Allocation'!F28</f>
        <v>599.550404793577</v>
      </c>
      <c r="G18" s="14">
        <f>+F18</f>
        <v>599.550404793577</v>
      </c>
    </row>
    <row r="19" spans="1:7" ht="12.75">
      <c r="A19" s="4" t="s">
        <v>91</v>
      </c>
      <c r="B19" s="4" t="s">
        <v>92</v>
      </c>
      <c r="C19" s="6">
        <v>1541</v>
      </c>
      <c r="D19" s="6">
        <v>50180.07</v>
      </c>
      <c r="E19" s="14">
        <f t="shared" si="0"/>
        <v>60216.083999999995</v>
      </c>
      <c r="F19" s="14">
        <v>50000</v>
      </c>
      <c r="G19" s="14">
        <v>50000</v>
      </c>
    </row>
    <row r="20" spans="1:7" ht="12.75">
      <c r="A20" s="4" t="s">
        <v>93</v>
      </c>
      <c r="B20" s="4" t="s">
        <v>94</v>
      </c>
      <c r="C20" s="6">
        <v>3000</v>
      </c>
      <c r="D20" s="6">
        <v>30000</v>
      </c>
      <c r="E20" s="14">
        <f t="shared" si="0"/>
        <v>36000</v>
      </c>
      <c r="F20" s="14">
        <f>+'Expense Allocation'!F20</f>
        <v>21880.151432144197</v>
      </c>
      <c r="G20" s="14">
        <f>+F20</f>
        <v>21880.151432144197</v>
      </c>
    </row>
    <row r="21" spans="1:7" ht="12.75">
      <c r="A21" s="4" t="s">
        <v>95</v>
      </c>
      <c r="B21" s="4" t="s">
        <v>96</v>
      </c>
      <c r="C21" s="6">
        <v>4742.5</v>
      </c>
      <c r="D21" s="6">
        <v>35432.02</v>
      </c>
      <c r="E21" s="14">
        <f t="shared" si="0"/>
        <v>42518.424</v>
      </c>
      <c r="F21" s="14">
        <v>60000</v>
      </c>
      <c r="G21" s="14">
        <v>60000</v>
      </c>
    </row>
    <row r="22" spans="1:7" ht="12.75">
      <c r="A22" s="4" t="s">
        <v>97</v>
      </c>
      <c r="B22" s="4" t="s">
        <v>98</v>
      </c>
      <c r="C22" s="6">
        <v>17.76</v>
      </c>
      <c r="D22" s="6">
        <v>197.49</v>
      </c>
      <c r="E22" s="14">
        <f t="shared" si="0"/>
        <v>236.98800000000003</v>
      </c>
      <c r="F22" s="14">
        <v>0</v>
      </c>
      <c r="G22" s="14">
        <v>0</v>
      </c>
    </row>
    <row r="23" spans="1:7" ht="12.75">
      <c r="A23" s="4" t="s">
        <v>99</v>
      </c>
      <c r="B23" s="4" t="s">
        <v>100</v>
      </c>
      <c r="C23" s="6">
        <v>391.8</v>
      </c>
      <c r="D23" s="6">
        <v>406.45</v>
      </c>
      <c r="E23" s="14">
        <f t="shared" si="0"/>
        <v>487.73999999999995</v>
      </c>
      <c r="F23" s="14">
        <f>+'Expense Allocation'!F4</f>
        <v>2871.792401323185</v>
      </c>
      <c r="G23" s="14">
        <f>+F23</f>
        <v>2871.792401323185</v>
      </c>
    </row>
    <row r="24" spans="1:7" ht="12.75">
      <c r="A24" s="4" t="s">
        <v>101</v>
      </c>
      <c r="B24" s="4" t="s">
        <v>102</v>
      </c>
      <c r="C24" s="6">
        <v>99</v>
      </c>
      <c r="D24" s="6">
        <v>158.97</v>
      </c>
      <c r="E24" s="14">
        <f t="shared" si="0"/>
        <v>190.764</v>
      </c>
      <c r="F24" s="14">
        <v>0</v>
      </c>
      <c r="G24" s="14">
        <v>0</v>
      </c>
    </row>
    <row r="25" spans="1:7" ht="12.75">
      <c r="A25" s="4" t="s">
        <v>103</v>
      </c>
      <c r="B25" s="4" t="s">
        <v>104</v>
      </c>
      <c r="C25" s="6">
        <v>0</v>
      </c>
      <c r="D25" s="6">
        <v>2699.35</v>
      </c>
      <c r="E25" s="14">
        <f t="shared" si="0"/>
        <v>3239.2200000000003</v>
      </c>
      <c r="F25" s="14">
        <f>+'Expense Allocation'!F24</f>
        <v>3294.788969389445</v>
      </c>
      <c r="G25" s="14">
        <f>+F25</f>
        <v>3294.788969389445</v>
      </c>
    </row>
    <row r="26" spans="1:7" ht="12.75">
      <c r="A26" s="4" t="s">
        <v>105</v>
      </c>
      <c r="B26" s="4" t="s">
        <v>106</v>
      </c>
      <c r="C26" s="6">
        <v>102.82</v>
      </c>
      <c r="D26" s="6">
        <v>1330.58</v>
      </c>
      <c r="E26" s="14">
        <f t="shared" si="0"/>
        <v>1596.696</v>
      </c>
      <c r="F26" s="14">
        <f>+'Expense Allocation'!F8</f>
        <v>1703.8454266682834</v>
      </c>
      <c r="G26" s="14">
        <f>+F26</f>
        <v>1703.8454266682834</v>
      </c>
    </row>
    <row r="27" spans="1:7" ht="12.75">
      <c r="A27" s="4" t="s">
        <v>107</v>
      </c>
      <c r="B27" s="4" t="s">
        <v>108</v>
      </c>
      <c r="C27" s="6">
        <v>316.8</v>
      </c>
      <c r="D27" s="6">
        <v>1946.96</v>
      </c>
      <c r="E27" s="15">
        <f t="shared" si="0"/>
        <v>2336.352</v>
      </c>
      <c r="F27" s="15">
        <f>+'Expense Allocation'!F16</f>
        <v>2665.8991637565364</v>
      </c>
      <c r="G27" s="15">
        <f>+F27</f>
        <v>2665.8991637565364</v>
      </c>
    </row>
    <row r="28" spans="1:7" ht="12.75">
      <c r="A28" s="10"/>
      <c r="B28" s="10"/>
      <c r="C28" s="11"/>
      <c r="D28" s="11"/>
      <c r="F28" s="14"/>
      <c r="G28" s="14"/>
    </row>
    <row r="29" spans="1:7" ht="12.75">
      <c r="A29" s="4" t="s">
        <v>7</v>
      </c>
      <c r="B29" s="4" t="s">
        <v>14</v>
      </c>
      <c r="C29" s="6">
        <v>27147.33</v>
      </c>
      <c r="D29" s="6">
        <f>SUM(D14:D27)</f>
        <v>206631.53999999998</v>
      </c>
      <c r="E29" s="6">
        <f>SUM(E14:E27)</f>
        <v>270469.548</v>
      </c>
      <c r="F29" s="6">
        <f>SUM(F14:F27)</f>
        <v>264384.10385873023</v>
      </c>
      <c r="G29" s="6">
        <f>SUM(G14:G27)</f>
        <v>265221.7518587302</v>
      </c>
    </row>
    <row r="30" spans="1:7" ht="12.75">
      <c r="A30" s="10"/>
      <c r="B30" s="10"/>
      <c r="C30" s="11"/>
      <c r="D30" s="11"/>
      <c r="E30" s="11"/>
      <c r="F30" s="11"/>
      <c r="G30" s="11"/>
    </row>
    <row r="31" spans="1:7" ht="13.5" thickBot="1">
      <c r="A31" s="4" t="s">
        <v>7</v>
      </c>
      <c r="B31" s="4" t="s">
        <v>15</v>
      </c>
      <c r="C31" s="6">
        <v>602.67</v>
      </c>
      <c r="D31" s="17">
        <f>+D10-D29</f>
        <v>45158.46000000002</v>
      </c>
      <c r="E31" s="17">
        <f>+E10-E29</f>
        <v>27878.45199999999</v>
      </c>
      <c r="F31" s="17">
        <f>+F10-F29</f>
        <v>70615.89614126977</v>
      </c>
      <c r="G31" s="17">
        <f>+G10-G29</f>
        <v>69778.24814126978</v>
      </c>
    </row>
    <row r="3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Wilburn</dc:creator>
  <cp:keywords/>
  <dc:description/>
  <cp:lastModifiedBy>McGroup</cp:lastModifiedBy>
  <cp:lastPrinted>2006-05-04T17:13:34Z</cp:lastPrinted>
  <dcterms:created xsi:type="dcterms:W3CDTF">2005-11-30T19:42:06Z</dcterms:created>
  <dcterms:modified xsi:type="dcterms:W3CDTF">2006-05-04T17:13:45Z</dcterms:modified>
  <cp:category/>
  <cp:version/>
  <cp:contentType/>
  <cp:contentStatus/>
</cp:coreProperties>
</file>